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510"/>
  </bookViews>
  <sheets>
    <sheet name="评分表" sheetId="10" r:id="rId1"/>
    <sheet name="支出结构分析表" sheetId="7" state="hidden" r:id="rId2"/>
    <sheet name="资金不合理明细" sheetId="11" state="hidden" r:id="rId3"/>
    <sheet name="资金不合理明细 -原" sheetId="12" state="hidden" r:id="rId4"/>
  </sheets>
  <definedNames>
    <definedName name="_xlnm._FilterDatabase" localSheetId="0" hidden="1">评分表!$A$3:$R$35</definedName>
    <definedName name="_xlnm._FilterDatabase" localSheetId="2" hidden="1">资金不合理明细!$A$2:$W$30</definedName>
    <definedName name="_xlnm._FilterDatabase" localSheetId="3" hidden="1">'资金不合理明细 -原'!$A$2:$W$30</definedName>
    <definedName name="_xlnm.Print_Area" localSheetId="0">评分表!$A$1:$H$30</definedName>
    <definedName name="_xlnm.Print_Titles" localSheetId="0">评分表!$2:$3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855BF948FA2643958D13594A47E21ADD"/>
        <xdr:cNvPicPr>
          <a:picLocks noChangeAspect="1"/>
        </xdr:cNvPicPr>
      </xdr:nvPicPr>
      <xdr:blipFill>
        <a:blip r:embed="rId1"/>
        <a:stretch>
          <a:fillRect/>
        </a:stretch>
      </xdr:blipFill>
      <xdr:spPr>
        <a:xfrm>
          <a:off x="12430760" y="4514850"/>
          <a:ext cx="9686925" cy="6429375"/>
        </a:xfrm>
        <a:prstGeom prst="rect">
          <a:avLst/>
        </a:prstGeom>
        <a:noFill/>
        <a:ln w="9525">
          <a:noFill/>
        </a:ln>
      </xdr:spPr>
    </xdr:pic>
  </etc:cellImage>
</etc:cellImages>
</file>

<file path=xl/comments1.xml><?xml version="1.0" encoding="utf-8"?>
<comments xmlns="http://schemas.openxmlformats.org/spreadsheetml/2006/main">
  <authors>
    <author>宓莉军</author>
  </authors>
  <commentList>
    <comment ref="A16" authorId="0">
      <text>
        <r>
          <rPr>
            <b/>
            <sz val="9"/>
            <rFont val="宋体"/>
            <charset val="134"/>
          </rPr>
          <t>宓莉军:</t>
        </r>
        <r>
          <rPr>
            <sz val="9"/>
            <rFont val="宋体"/>
            <charset val="134"/>
          </rPr>
          <t xml:space="preserve">
</t>
        </r>
      </text>
    </comment>
  </commentList>
</comments>
</file>

<file path=xl/sharedStrings.xml><?xml version="1.0" encoding="utf-8"?>
<sst xmlns="http://schemas.openxmlformats.org/spreadsheetml/2006/main" count="768" uniqueCount="303">
  <si>
    <t>附件1</t>
  </si>
  <si>
    <t>2024年度财政支出绩效评价指标评分表－重大传染病防控项目</t>
  </si>
  <si>
    <t>一级指标</t>
  </si>
  <si>
    <t>二级指标</t>
  </si>
  <si>
    <t>三级指标</t>
  </si>
  <si>
    <t>指标解释</t>
  </si>
  <si>
    <t>评 价 标 准</t>
  </si>
  <si>
    <t>分值</t>
  </si>
  <si>
    <t>评价情况</t>
  </si>
  <si>
    <t>得分</t>
  </si>
  <si>
    <t>决策（15分）</t>
  </si>
  <si>
    <t>项目立项
（4分）</t>
  </si>
  <si>
    <t>设立依据充分性（2分）</t>
  </si>
  <si>
    <t>专项资金设立是否符合法律法规、相关政策、发展规划以及部门职责，用以反映和考核专项资金设立的依据情况。</t>
  </si>
  <si>
    <t>①是否符合法律法规、相关政策、发展规划要求（1分）；②是否与部门职责范围相符（0.5分）；③是否与相关部门同类预算支出或部门内部相关预算支出重复（0.5分）。</t>
  </si>
  <si>
    <t>依据充分。</t>
  </si>
  <si>
    <t>设立程序规范性（2分）</t>
  </si>
  <si>
    <t>专项资金设立程序是否规范，申报是否符合要求，用以反映和考核设立程序的规范情况。</t>
  </si>
  <si>
    <t>①专项资金是否按规定程序申请设立（0.5分）；②项目单位申报资料是否真实、完整和规范（1分）；③事前是否经过必要的可行性研究、专家论证、风险评估、绩效评估、集体决策等（0.5分）。</t>
  </si>
  <si>
    <t>程序规范。</t>
  </si>
  <si>
    <t>绩效目标（6分）</t>
  </si>
  <si>
    <t>绩效目标合理性（3分）</t>
  </si>
  <si>
    <t>项目设定的绩效目标是否依据充分，是否符合客观实际，用以反映和考核项目绩效目标与项目实施的相符情况。</t>
  </si>
  <si>
    <t>①是否及时编制绩效目标（1分）；②绩效目标是否符合部门发展规划和年度工作计划（1分）；③项目申报预期产出效益和效果是否符合正常的业绩水平（1分）。</t>
  </si>
  <si>
    <t>目标合理。</t>
  </si>
  <si>
    <t>绩效指标明确性（3分）</t>
  </si>
  <si>
    <t>依据绩效目标设定的绩效指标是否清晰、细化、可衡量等，用以反映和考核项目绩效目标细化情况。</t>
  </si>
  <si>
    <t>①是否将绩效目标细化分解为具体的绩效指标（1分）；②是否通过清晰、可衡量的指标值予以体现，目标明确，细化量化良好（1分）；③是否与预算支出目标任务数或计划数相对应（1分）。</t>
  </si>
  <si>
    <t>实质性指标数量过少，不全面，关联性不强，如重大传染病及危害因素监测，数量指标只设置培训人数，免疫规划数量指标只设置了冷链运转次数，艾滋病防治及结核病防治设置了筛查率、追踪率检测率、治疗率等反映质量指标的数量指标，时效指标设置宣传及时率，关联性不强且难以衡量。</t>
  </si>
  <si>
    <t>资金投入（5分）</t>
  </si>
  <si>
    <t>预算编制科学性（2分）</t>
  </si>
  <si>
    <t>预算编制依据充分、有明确标准，符合零基预算要求，资金额度与年度目标是否相适应，用以反映和考核项目预算编制的规范性、合理性情况。</t>
  </si>
  <si>
    <t>①预算编制是否经过科学论证（0.5分）；②预算额度测算依据是否充分（0.5分）；③预算内容与支出内容是否匹配（0.5分）；④预算确定的预算支出投资额或资金量是否与工作任务相匹配（0.5分）。</t>
  </si>
  <si>
    <t>预算编制科学。</t>
  </si>
  <si>
    <t>资金分配合理性（3分）</t>
  </si>
  <si>
    <t>资金分配依据充分，运用绩效评价结果，分配额度合理，用以反映和考核项目资金分配的合规性、合理性。</t>
  </si>
  <si>
    <t>①预算资金分配依据是否充分（0.5分）；②是否运用绩效评价结果（0.5分）；③分配额度是否合理，与项目实际相适应（1分）；④是否存在与该专项资金无关的分配事项（1分），发现一处扣0.5分。</t>
  </si>
  <si>
    <t>资金分配合理。</t>
  </si>
  <si>
    <t>过程（25分）</t>
  </si>
  <si>
    <t>资金管理（15分）</t>
  </si>
  <si>
    <t>资金到位率（3分）</t>
  </si>
  <si>
    <t>实际到位资金与预算资金的比率，用以反映和考核资金落实情况对项目实施的总体保障程度。</t>
  </si>
  <si>
    <t>资金到位率=（实际落实到位的资金/预算安排资金）×100%。得分=资金到位率×3，否则抽查发现项目专项资金至评价日没有到位比例5%以下，扣0.3分；5%～10%扣0.3-0.7分；10%～20%扣0.7-1.2分；超过20%扣2分。</t>
  </si>
  <si>
    <t>资金到位率=100%。</t>
  </si>
  <si>
    <t>预算执行率（3分）</t>
  </si>
  <si>
    <t>预算资金按照计划执行，用以反映和考核项目预算执行情况。</t>
  </si>
  <si>
    <t>预算执行率=（实际支出资金/实际到位资金）x100%。实际支出资金：本年度或预算支出期内项目实际拨付的资金。得分=预算执行率x3，否则抽查发现项目专项资金至评价日没有到位比例5%以下，扣0.3分；5%～10%扣0.3-0.7分；10%～20%扣0.7-1.2分；超过20%扣2分。</t>
  </si>
  <si>
    <t>预算执行率=105.06%。</t>
  </si>
  <si>
    <t>资金使用合规性（9分）</t>
  </si>
  <si>
    <t>预算资金使用符合相关的财务管理制度规定，用以反映和考核预算资金使用的合法性、合规性情况。</t>
  </si>
  <si>
    <t>①是否符合国家财经法规和财务管理制度以及有关专项资金管理办法的规定，项目单位建立了财务管理制度，资金专账核算且规范，得1分，否则视情况扣分；②资金的拨付是否有完整的审批程序和手续，项目单位资金审批程序和手续合规，原始凭证合规充分，得2分，否则视情况扣分；③是否符合预算支出预算批复或合同规定的用途，资金使用符合预算批复用途，得2分，否则抽查发现一处扣1分，扣完为止；④是否存在截留、挤占、挪用、虚列支出等情况，不存在截留、挤占、挪用、虚列支出等情况，得4分，否则抽查发现一处扣2分，扣完为止。</t>
  </si>
  <si>
    <t>部分资金无审批程序和手续扣1分；部分原始凭证不充分，如培训会无培训图片，扣1分；有6处支出范围不属于重大传染病防控经费使用范围内，扣2分。</t>
  </si>
  <si>
    <t>组织实施（10分）</t>
  </si>
  <si>
    <t>组织机构（1分）</t>
  </si>
  <si>
    <t>用以反映和考核单位是否机构健全、分工明确。</t>
  </si>
  <si>
    <t>单位是否机构健全、分工明确 （1分）。</t>
  </si>
  <si>
    <t>机构健全、分工明确。</t>
  </si>
  <si>
    <t>管理制度健全性（3分）</t>
  </si>
  <si>
    <t>主管部门财务和业务管理制度健全，用以反映和考核财务和业务管理制度对项目顺利实施的保障情况。</t>
  </si>
  <si>
    <t>①是否已制定或具有相应的业务、财务管理制度（2分），制定了或具有的得2分，否则视情况扣分；②财务和业务管理制度是否合法、合规、完整，且在有效期内（1分），不符合的视情况扣分。</t>
  </si>
  <si>
    <t>制度健全。</t>
  </si>
  <si>
    <t>制度执行有效性（6分）</t>
  </si>
  <si>
    <t>项目实施符合相关业务管理规定，用以反映和考核业务管理制度的有效执行情况。</t>
  </si>
  <si>
    <t>①项目单位申报材料、验收材料等资料是否齐全并及时归档，资料齐全并及时归档，得1分，否则抽查发现项目不符合比例5%（含5%）以下，扣0.1分；5%～10%（含10%）扣0.1～0.3分；10%～20%（含20%）扣0.3～0.4分；超过20%扣0.5分；②主管部门对项目管理系统是否实行专人管理，主管部门对项目管理系统实行专人管理，得0.5分，否则0分；③专项资金项目申报、评审、公示、验收各环节是否符合相关规定，项目申报、评审、公示、验收各环节符合相关规定，得3分（不包括项目申报），否则抽查发现项目不符合比例5%（含5%）以下，扣0.1分；5%～10%（含10%）扣0.1～0.3分；10%～20%（含20%）扣0.3～0.4分；超过20%扣0.5分；④主管部门是否按财政部门要求组织开展绩效评价，主管部门按财政部门要求组织开展了该专项资金绩效评价，且效果较好，得1.5分，否则视情况扣分。</t>
  </si>
  <si>
    <t>项目未公示，扣0.5分；未开展专项资金绩效评价，扣1分。</t>
  </si>
  <si>
    <t>产出（30分）</t>
  </si>
  <si>
    <t>数量指标（12分）</t>
  </si>
  <si>
    <t>检测点（3分）</t>
  </si>
  <si>
    <t>全县检测点设置情况。</t>
  </si>
  <si>
    <t>比较绩效目标数量，根据实际检测点数量计分，完成的计满分，否则视情况扣分。</t>
  </si>
  <si>
    <t>检测点达标。</t>
  </si>
  <si>
    <t>检测数量（3分）</t>
  </si>
  <si>
    <t>重大传染病检测人数。</t>
  </si>
  <si>
    <t>比较绩效目标数量，根据实际检测数量计分，完成的计满分，否则视情况扣分。</t>
  </si>
  <si>
    <t>产出数量达标。</t>
  </si>
  <si>
    <t>开展宣传活动、发放宣传资料（3分）</t>
  </si>
  <si>
    <t>开展宣传活动、发放宣传资料。</t>
  </si>
  <si>
    <t>比较绩效目标数量，根据实际开展宣传活动数量计分，完成的计满分，否则视情况扣分。</t>
  </si>
  <si>
    <t>部分基层卫生院宣传活动开展不到位。</t>
  </si>
  <si>
    <t>开展工作人员专业培训（3分）</t>
  </si>
  <si>
    <t>开展工作人员专业培训。</t>
  </si>
  <si>
    <t>比较绩效目标数量，根据实际开展培训数量计分，完成的计满分，否则视情况扣分。</t>
  </si>
  <si>
    <t>部分基层卫生院专业培训不到位。</t>
  </si>
  <si>
    <t>质量指标（12）</t>
  </si>
  <si>
    <t>检测率（3分）</t>
  </si>
  <si>
    <t>重大传染病检测率。</t>
  </si>
  <si>
    <t>比较绩效目标质量，根据实际检测率计分，完成的计满分，否则视情况扣分。</t>
  </si>
  <si>
    <t>梅毒感染产妇配偶检测率未达标。</t>
  </si>
  <si>
    <t>治疗率/用药率（3分）</t>
  </si>
  <si>
    <t>结核病筛查率、追踪率、耐药筛查率、规范管理率。</t>
  </si>
  <si>
    <t>比较绩效目标质量，根据实际治疗率/用药率计分，完成的计满分，否则视情况扣分。</t>
  </si>
  <si>
    <t>梅毒感染产妇规范用药率未达标。</t>
  </si>
  <si>
    <t>宣传覆盖率、知晓率（3分）</t>
  </si>
  <si>
    <t>宣传覆盖率、知晓率。</t>
  </si>
  <si>
    <t>比较绩效目标质量，根据实际覆盖率/知晓率计分，完成的计满分，否则视情况扣分。</t>
  </si>
  <si>
    <t>宣传覆盖率知晓率不达标。</t>
  </si>
  <si>
    <t>人员培训合格率（3分）</t>
  </si>
  <si>
    <t>人员培训合格率。</t>
  </si>
  <si>
    <t>比较绩效目标质量，根据实际培训质量计分，合格的计满分，出现不合格计0分。</t>
  </si>
  <si>
    <t>部分基层卫生院专业知识培训考核未达标。</t>
  </si>
  <si>
    <t>时效指标（3分）</t>
  </si>
  <si>
    <t>项目完成及时率（1.5分）</t>
  </si>
  <si>
    <t>用以反映和考核项目完成时效程度。</t>
  </si>
  <si>
    <t>项目完成及时率=本年度实际完工项目个数/项目申报时计划应完工项目个数100%。项目完成及时率95%以上得3分，80%（含）-94%得2分，60%（含）-79%得1分，60%以下不得分。</t>
  </si>
  <si>
    <t>及时完成率达标。</t>
  </si>
  <si>
    <t>传染病报告及时率（1.5）</t>
  </si>
  <si>
    <t>在规定时限内完成传染病病例网络直报的比例，反映疫情监测的响应速度。</t>
  </si>
  <si>
    <t>按工作计划、规定完成报告申报≥98%，3分；90%～95%，2分；≤90，不得分。</t>
  </si>
  <si>
    <t>报告及时率达标。</t>
  </si>
  <si>
    <t>成本指标（3分）</t>
  </si>
  <si>
    <t>成本节约率（3分）</t>
  </si>
  <si>
    <t>项目实际完成成本与计划完成成本的比较，用以反映和考核项目产出成本目标的实现程度。</t>
  </si>
  <si>
    <t>成本节约率=[（实际成本-计划成本）/计划成本]*100%。实际成本与预算成本≤±5%得满分，每超±5%扣2分，超±15%不得分。</t>
  </si>
  <si>
    <t>预算范围内。</t>
  </si>
  <si>
    <t>效益（30）</t>
  </si>
  <si>
    <t>社会效益指标（10分）</t>
  </si>
  <si>
    <t>社会效益</t>
  </si>
  <si>
    <t>用于衡量项目对社会产生的积极影响和贡献。</t>
  </si>
  <si>
    <t>根据社会产出效益评分。</t>
  </si>
  <si>
    <t>未发生重大群体性传染病事件。</t>
  </si>
  <si>
    <t>可持续影响（10分）</t>
  </si>
  <si>
    <t>可持续性</t>
  </si>
  <si>
    <t>用于衡量项目的可持续性。</t>
  </si>
  <si>
    <t>根据项目可持续性评分。</t>
  </si>
  <si>
    <t>项目政策可持续。</t>
  </si>
  <si>
    <t>满意度（10）</t>
  </si>
  <si>
    <t>公众满意度</t>
  </si>
  <si>
    <t>用于衡量项目实施的满意度情况。</t>
  </si>
  <si>
    <t>根据群众满意度调查评分。</t>
  </si>
  <si>
    <t>根据满意度调查表及现场走访调查，当前受访对象对项目满意度处于中上水平。</t>
  </si>
  <si>
    <t>合计</t>
  </si>
  <si>
    <t>附件2</t>
  </si>
  <si>
    <t>现场评价资金支出结构性分析项目汇总表</t>
  </si>
  <si>
    <t>单位：元</t>
  </si>
  <si>
    <t>序号</t>
  </si>
  <si>
    <t>科目分类</t>
  </si>
  <si>
    <t>①支出总额</t>
  </si>
  <si>
    <t>②合规性支出</t>
  </si>
  <si>
    <t>③不合规支出   ③=①-②</t>
  </si>
  <si>
    <t>④不合规支出占比 ④=③/①*100%</t>
  </si>
  <si>
    <t>备注</t>
  </si>
  <si>
    <t>固定资产-设备</t>
  </si>
  <si>
    <t>专用材料-药品购置</t>
  </si>
  <si>
    <t>商品和服务费用</t>
  </si>
  <si>
    <t>拨付其他单位</t>
  </si>
  <si>
    <t>餐饮费-近视宣传、营养宣传</t>
  </si>
  <si>
    <t>餐饮费-学生常见病和健康因素干预监测</t>
  </si>
  <si>
    <t>培训费-餐饮、住宿</t>
  </si>
  <si>
    <t>差旅费</t>
  </si>
  <si>
    <t>杀虫剂</t>
  </si>
  <si>
    <t>汽车维修</t>
  </si>
  <si>
    <t>租车费</t>
  </si>
  <si>
    <t>资金补助</t>
  </si>
  <si>
    <t>3.10</t>
  </si>
  <si>
    <t>维修（保）费-设备检测费</t>
  </si>
  <si>
    <t>3.11</t>
  </si>
  <si>
    <t>维修（保）费-设备维修费</t>
  </si>
  <si>
    <t>3.12</t>
  </si>
  <si>
    <t>3.13</t>
  </si>
  <si>
    <t>印刷、宣传费</t>
  </si>
  <si>
    <t>日期</t>
  </si>
  <si>
    <t>凭证号</t>
  </si>
  <si>
    <t>摘要</t>
  </si>
  <si>
    <t>科目</t>
  </si>
  <si>
    <t>借方金额</t>
  </si>
  <si>
    <t>项目</t>
  </si>
  <si>
    <t>付款人</t>
  </si>
  <si>
    <t>收款人</t>
  </si>
  <si>
    <t>项目金额</t>
  </si>
  <si>
    <t>发票名目</t>
  </si>
  <si>
    <t>问题</t>
  </si>
  <si>
    <t>认定金额</t>
  </si>
  <si>
    <t>不合规金额</t>
  </si>
  <si>
    <t>归类-开支</t>
  </si>
  <si>
    <t>问题归类</t>
  </si>
  <si>
    <t>项目单位</t>
  </si>
  <si>
    <t>专用材料出库</t>
  </si>
  <si>
    <t>业务活动费用/商品和服务费用-专用材料费</t>
  </si>
  <si>
    <t>艾滋病防治</t>
  </si>
  <si>
    <t>南县疾病预防控制中心</t>
  </si>
  <si>
    <t>江西脉医维医疗器械有限公司</t>
  </si>
  <si>
    <t>*生物化学制品*</t>
  </si>
  <si>
    <t>药品</t>
  </si>
  <si>
    <t>无关开支-专用材料</t>
  </si>
  <si>
    <t>疾控</t>
  </si>
  <si>
    <t>付横幅展板等宣传费(其他项目)</t>
  </si>
  <si>
    <t>业务活动费用/商品和服务费用</t>
  </si>
  <si>
    <t>重点传染病及健康因素监测</t>
  </si>
  <si>
    <t>南县南洲晚晚办公文印室</t>
  </si>
  <si>
    <t>*现代服务*广告设计制作</t>
  </si>
  <si>
    <t>与疾病有关760元</t>
  </si>
  <si>
    <t>部分开支与疾病无关</t>
  </si>
  <si>
    <t>无关开支-印、宣</t>
  </si>
  <si>
    <t>付红高粱项目宣传费（艾滋病项目）</t>
  </si>
  <si>
    <t>业务活动费用/商品和服务费用-其他商品和服务支出</t>
  </si>
  <si>
    <t>南县南洲红高粱广告经营部</t>
  </si>
  <si>
    <t>*印刷品*印刷资料</t>
  </si>
  <si>
    <t>根据清单为疾控工作笔记本</t>
  </si>
  <si>
    <t>根据清单为疾控工作笔记本B5规格2000本</t>
  </si>
  <si>
    <t>付告知书宣传册费用</t>
  </si>
  <si>
    <t>业务活动费用/商品和服务费用-印刷费</t>
  </si>
  <si>
    <t>南县南洲唐香文印室</t>
  </si>
  <si>
    <t>印刷品**印刷品*广告宣传</t>
  </si>
  <si>
    <t>与疫情相关的只有18000</t>
  </si>
  <si>
    <t>付红高粱专项标牌横幅等宣传费(其他传染病项目)</t>
  </si>
  <si>
    <t>*金属制品*标牌、*印刷品*户外写真、*纺织产品*横幅</t>
  </si>
  <si>
    <t>与疾病有关2101元，</t>
  </si>
  <si>
    <t>红高粱专项与重大传染病无关</t>
  </si>
  <si>
    <t>付培训费(2024年第二期南县疾控工作作暨基本公卫项目规范化管理培训)</t>
  </si>
  <si>
    <t>南县华庭美酒店管理有限公司</t>
  </si>
  <si>
    <t>*住宿服务*住宿服务</t>
  </si>
  <si>
    <t>2024年第二期南县疾病预防控制工作暨基本公共卫生服务项目规范化管理培训与项目专项无关</t>
  </si>
  <si>
    <t>培训费</t>
  </si>
  <si>
    <t>无关开支-培训</t>
  </si>
  <si>
    <t>付项目物资杀虫剂(其他传染病项目)</t>
  </si>
  <si>
    <t>南县南洲雅墨文体办公用品店</t>
  </si>
  <si>
    <t>其他传染病项目杀虫剂</t>
  </si>
  <si>
    <t>送货单金额总和为10032</t>
  </si>
  <si>
    <t>送货单金额总和为10032与记账金额不符，另外发放表清单明细与采购物品明细不一致（采购的是杀虫剂，发放的是消毒液、口罩喷雾剂等）</t>
  </si>
  <si>
    <t>无关开支-杀</t>
  </si>
  <si>
    <t>删除</t>
  </si>
  <si>
    <t>付疫苗接种告知书宣传册印剧费(免疫规划项目)</t>
  </si>
  <si>
    <t>南县南洲金鼎广告经营部</t>
  </si>
  <si>
    <t>*广告服务*广告服务</t>
  </si>
  <si>
    <t>疫苗接种知情告知书和疫苗宣传手册，没有与疾病相关的费用</t>
  </si>
  <si>
    <t>付项目资料宣传费</t>
  </si>
  <si>
    <t>业务活动费用/商品和服务费用经济分类:其他商品和服务支出</t>
  </si>
  <si>
    <t>*印刷品*宣传资料</t>
  </si>
  <si>
    <t>宣传资料-疾病防控知识是否与专项有关待查</t>
  </si>
  <si>
    <t>专用材料出库(检验试剂)</t>
  </si>
  <si>
    <t>江西佩南医疗器械有限公司</t>
  </si>
  <si>
    <t>*化学试剂助剂*、*医疗仪器器械*</t>
  </si>
  <si>
    <t>付培训费(2024年城乡饮用水卫生监测技术及突发污染事件应急处理技术培训、）</t>
  </si>
  <si>
    <t>南县南洲犇羴鑫餐饮店</t>
  </si>
  <si>
    <t>*餐饮服务*餐饮服务</t>
  </si>
  <si>
    <t>34人签到</t>
  </si>
  <si>
    <t>培训内容与专项无关</t>
  </si>
  <si>
    <t>付培训费(2024年全县急性传染病应急能力提升培训班)</t>
  </si>
  <si>
    <t>38+40人签到</t>
  </si>
  <si>
    <t>付项目资料、横幅等宣传费-2024年南县居民健康素养监测培训</t>
  </si>
  <si>
    <t>*印刷品*户外写真、*印刷品*宣传资料、*印刷品*印刷资料、*纺织产品*横幅</t>
  </si>
  <si>
    <t>2024 年南县居民健康素养监测的宣传折页、宣传围裙、宣传团扇与专项不相关</t>
  </si>
  <si>
    <t>付培训费(2024年南县居民健康素养监测培训）</t>
  </si>
  <si>
    <t>南县南洲油盐钵餐饮店</t>
  </si>
  <si>
    <t>53人签到</t>
  </si>
  <si>
    <t>2024年南县居民健康素养监测培训与专项不相关，另用餐人员27+26共53人用餐6400，获120.75元/人/天，超标</t>
  </si>
  <si>
    <t>付宣传印刷费</t>
  </si>
  <si>
    <t>结核病防治</t>
  </si>
  <si>
    <t>南县嘉誉广告有限公司</t>
  </si>
  <si>
    <t>*现代服务*广告设计、资料费</t>
  </si>
  <si>
    <t>付印刷宣传费</t>
  </si>
  <si>
    <t>南县南洲红高梁广告经营部</t>
  </si>
  <si>
    <t>*广告服务*广告设计、资料费</t>
  </si>
  <si>
    <t>部分开支与疾病无关，如：如何科学饮用水、爱国卫生专程、家庭如何消毒、禁止吸烟标识，差旅单等</t>
  </si>
  <si>
    <t>库存物品/其他材料-低值易耗品</t>
  </si>
  <si>
    <t>无法区分入账库存物品的是哪些开支</t>
  </si>
  <si>
    <t>付2024年学生常见病项目专家进校园加班伙食费-2024年近视防控宣传及专家进校园活动52人次、营养周及学生营养日活动52人次</t>
  </si>
  <si>
    <t>南县南洲渔米知湘私房菜馆</t>
  </si>
  <si>
    <t>*餐饮服务*餐饮</t>
  </si>
  <si>
    <t>近视防控27日10人+28日中10人、晚11人+29日中10人，晚11人，共52人次、营养周活动20号11人+11人、21日10人+10人、22日10人=52人次</t>
  </si>
  <si>
    <t>开支内容与专项无关</t>
  </si>
  <si>
    <t>无关开支-宣传活动</t>
  </si>
  <si>
    <t>付学生常见病和健康影响因素监测与干预项目伙食费</t>
  </si>
  <si>
    <t>项目宣传印刷品出库</t>
  </si>
  <si>
    <t>付健康素养项目工作经费(三仙湖卫生院）</t>
  </si>
  <si>
    <t>南县卫健系统财务集中核算中心</t>
  </si>
  <si>
    <t>三仙湖卫生院健康素养项目工作经费</t>
  </si>
  <si>
    <t>健康素养是否属于重大传染病范围，拨付依据不明</t>
  </si>
  <si>
    <t>无关开支-拨付其他单位</t>
  </si>
  <si>
    <t>付健康素养项目工作经费(南洲镇卫生院)</t>
  </si>
  <si>
    <t>南洲镇卫生院健康素养项目工作经费</t>
  </si>
  <si>
    <t>付健康素养项目工作经费(青树嘴卫生院）</t>
  </si>
  <si>
    <t>青树嘴卫生院健康素养项目工作经费</t>
  </si>
  <si>
    <t>付型敏汽修车辆修理修配费</t>
  </si>
  <si>
    <t>业务活动费用/商品和服务费用-公务用车运行维护费</t>
  </si>
  <si>
    <t>南县夏敏汽修厂</t>
  </si>
  <si>
    <t>*劳务*修理修配</t>
  </si>
  <si>
    <t>猎豹湘HP8406、湘HVA392、北京福田湘HVQ767各两次修理</t>
  </si>
  <si>
    <t>与项目无关</t>
  </si>
  <si>
    <t>无关开支-维修</t>
  </si>
  <si>
    <t>付艾梅乙项目(乙肝免疫球蛋白)60瓶</t>
  </si>
  <si>
    <t>业务活动费用-财政项目拨款经费-商品和服务费用-专用材料费-药品费-西药</t>
  </si>
  <si>
    <t>南县妇幼保健院</t>
  </si>
  <si>
    <t>湖南济明医药有限公司</t>
  </si>
  <si>
    <t>*生物化学制品*乙型肝炎人免疫球蛋白</t>
  </si>
  <si>
    <t>用于乙肝，不属于艾滋病范围，且无合同</t>
  </si>
  <si>
    <t>妇幼</t>
  </si>
  <si>
    <t>付印刷费（艾梅乙）</t>
  </si>
  <si>
    <t>业务活动费用-财政项目拨款经费-商品和服务费用-印刷费</t>
  </si>
  <si>
    <t>南县南洲金飞浪广告经营部</t>
  </si>
  <si>
    <t>*广告服务*广告制作费</t>
  </si>
  <si>
    <t>附件金额与记账金额不符(发票金额85798+90000)：附件清单关于艾梅乙的只有3559元，差额332元</t>
  </si>
  <si>
    <t>付学习消除艾梅乙母婴传播工作（何红霞）</t>
  </si>
  <si>
    <t>业务活动费用-财政项目拨款经费-商品和服务费用-差旅费</t>
  </si>
  <si>
    <t>益阳湘运集团股份有限公司南县客运分公司、芷江华庭美酒店管理有限公司</t>
  </si>
  <si>
    <t>定额发票、*住宿服务*住宿费</t>
  </si>
  <si>
    <t>只有一张客运定额发票50</t>
  </si>
  <si>
    <t>车费报销不合理：南县至益阳是报销60元，从益阳回南县报销150元,车费共报销210，实际发票只有50元</t>
  </si>
  <si>
    <t>无关开支-差旅</t>
  </si>
  <si>
    <t>艾梅乙资料印刷费</t>
  </si>
  <si>
    <t>南县南洲佳龙广告经营部</t>
  </si>
  <si>
    <t>*印刷品*文印资料</t>
  </si>
  <si>
    <t>根据附件清单，涉及项目的只有2750元，其余均为孕检资料；未走电子卖场且无合同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</si>
</sst>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1">
    <font>
      <sz val="11"/>
      <color theme="1"/>
      <name val="宋体"/>
      <charset val="134"/>
      <scheme val="minor"/>
    </font>
    <font>
      <sz val="11"/>
      <name val="宋体"/>
      <charset val="134"/>
      <scheme val="minor"/>
    </font>
    <font>
      <sz val="10"/>
      <color theme="1"/>
      <name val="宋体"/>
      <charset val="134"/>
      <scheme val="minor"/>
    </font>
    <font>
      <sz val="10"/>
      <name val="宋体"/>
      <charset val="134"/>
      <scheme val="minor"/>
    </font>
    <font>
      <sz val="10"/>
      <color rgb="FFFF0000"/>
      <name val="宋体"/>
      <charset val="134"/>
      <scheme val="minor"/>
    </font>
    <font>
      <b/>
      <sz val="16"/>
      <color theme="1"/>
      <name val="宋体"/>
      <charset val="134"/>
      <scheme val="minor"/>
    </font>
    <font>
      <sz val="11"/>
      <color rgb="FFFF0000"/>
      <name val="宋体"/>
      <charset val="134"/>
      <scheme val="minor"/>
    </font>
    <font>
      <sz val="10"/>
      <name val="宋体"/>
      <charset val="134"/>
    </font>
    <font>
      <b/>
      <sz val="16"/>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3" borderId="13" applyNumberFormat="0" applyAlignment="0" applyProtection="0">
      <alignment vertical="center"/>
    </xf>
    <xf numFmtId="0" fontId="19" fillId="4" borderId="14" applyNumberFormat="0" applyAlignment="0" applyProtection="0">
      <alignment vertical="center"/>
    </xf>
    <xf numFmtId="0" fontId="20" fillId="4" borderId="13" applyNumberFormat="0" applyAlignment="0" applyProtection="0">
      <alignment vertical="center"/>
    </xf>
    <xf numFmtId="0" fontId="21" fillId="5"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60">
    <xf numFmtId="0" fontId="0" fillId="0" borderId="0" xfId="0">
      <alignment vertical="center"/>
    </xf>
    <xf numFmtId="0" fontId="0" fillId="0" borderId="0" xfId="0" applyAlignment="1">
      <alignment horizontal="center" vertical="center"/>
    </xf>
    <xf numFmtId="0" fontId="1" fillId="0" borderId="0" xfId="0" applyFont="1">
      <alignment vertical="center"/>
    </xf>
    <xf numFmtId="176" fontId="0" fillId="0" borderId="0" xfId="0" applyNumberFormat="1" applyAlignment="1">
      <alignment horizontal="right"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176" fontId="2" fillId="0" borderId="1" xfId="0" applyNumberFormat="1" applyFont="1" applyBorder="1" applyAlignment="1">
      <alignment horizontal="right" vertical="center" wrapText="1"/>
    </xf>
    <xf numFmtId="176"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76" fontId="3" fillId="0" borderId="1" xfId="0" applyNumberFormat="1" applyFont="1" applyBorder="1" applyAlignment="1">
      <alignment horizontal="right" vertical="center" wrapText="1"/>
    </xf>
    <xf numFmtId="4" fontId="3" fillId="0" borderId="1" xfId="0" applyNumberFormat="1" applyFont="1" applyBorder="1" applyAlignment="1">
      <alignment horizontal="left" vertical="center" wrapText="1"/>
    </xf>
    <xf numFmtId="4" fontId="2" fillId="0" borderId="1" xfId="0" applyNumberFormat="1" applyFont="1" applyBorder="1" applyAlignment="1">
      <alignment horizontal="left" vertical="center" wrapText="1"/>
    </xf>
    <xf numFmtId="4" fontId="4" fillId="0" borderId="1" xfId="0" applyNumberFormat="1" applyFont="1" applyBorder="1" applyAlignment="1">
      <alignment horizontal="left" vertical="center" wrapText="1"/>
    </xf>
    <xf numFmtId="176" fontId="4" fillId="0" borderId="1" xfId="0" applyNumberFormat="1" applyFont="1" applyBorder="1" applyAlignment="1">
      <alignment horizontal="right" vertical="center" wrapText="1"/>
    </xf>
    <xf numFmtId="0" fontId="4" fillId="0" borderId="1" xfId="0" applyFont="1" applyBorder="1" applyAlignment="1">
      <alignment horizontal="left" vertical="center" wrapText="1"/>
    </xf>
    <xf numFmtId="0" fontId="0" fillId="0" borderId="1" xfId="0" applyBorder="1" applyAlignment="1">
      <alignment horizontal="center" vertical="center"/>
    </xf>
    <xf numFmtId="0" fontId="0" fillId="0" borderId="1" xfId="0" applyBorder="1">
      <alignment vertical="center"/>
    </xf>
    <xf numFmtId="0" fontId="0" fillId="0" borderId="0" xfId="0" applyAlignment="1">
      <alignment horizontal="center" vertical="center" wrapText="1"/>
    </xf>
    <xf numFmtId="0" fontId="0" fillId="0" borderId="0" xfId="0" applyAlignment="1">
      <alignment vertical="center" wrapText="1"/>
    </xf>
    <xf numFmtId="176" fontId="0" fillId="0" borderId="0" xfId="0" applyNumberFormat="1" applyAlignment="1">
      <alignment vertical="center" wrapText="1"/>
    </xf>
    <xf numFmtId="0" fontId="0" fillId="0" borderId="0" xfId="0" applyAlignment="1">
      <alignment horizontal="left" vertical="center" wrapText="1"/>
    </xf>
    <xf numFmtId="0" fontId="5" fillId="0" borderId="0" xfId="0" applyFont="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176" fontId="0" fillId="0" borderId="3" xfId="0" applyNumberForma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vertical="center" wrapText="1"/>
    </xf>
    <xf numFmtId="176" fontId="0" fillId="0" borderId="1" xfId="0" applyNumberFormat="1" applyBorder="1" applyAlignment="1">
      <alignment vertical="center" wrapText="1"/>
    </xf>
    <xf numFmtId="10" fontId="0" fillId="0" borderId="1" xfId="0" applyNumberFormat="1" applyBorder="1" applyAlignment="1">
      <alignment vertical="center" wrapText="1"/>
    </xf>
    <xf numFmtId="0" fontId="0" fillId="0" borderId="6" xfId="0" applyBorder="1" applyAlignment="1">
      <alignment vertical="center" wrapText="1"/>
    </xf>
    <xf numFmtId="176" fontId="6" fillId="0" borderId="1" xfId="0" applyNumberFormat="1" applyFont="1" applyBorder="1" applyAlignment="1">
      <alignmen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176" fontId="0" fillId="0" borderId="8" xfId="0" applyNumberFormat="1" applyBorder="1" applyAlignment="1">
      <alignment vertical="center" wrapText="1"/>
    </xf>
    <xf numFmtId="10" fontId="0" fillId="0" borderId="8" xfId="0" applyNumberFormat="1" applyBorder="1" applyAlignment="1">
      <alignment vertical="center" wrapText="1"/>
    </xf>
    <xf numFmtId="0" fontId="0" fillId="0" borderId="9" xfId="0" applyBorder="1" applyAlignment="1">
      <alignment vertical="center" wrapText="1"/>
    </xf>
    <xf numFmtId="10" fontId="0" fillId="0" borderId="0" xfId="0" applyNumberFormat="1" applyAlignment="1">
      <alignment vertical="center" wrapText="1"/>
    </xf>
    <xf numFmtId="0" fontId="7" fillId="0" borderId="0" xfId="0" applyFont="1" applyFill="1" applyAlignment="1">
      <alignment vertical="center" wrapText="1"/>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0" fontId="1" fillId="0" borderId="0" xfId="0" applyFont="1" applyFill="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0" fontId="7" fillId="0" borderId="0" xfId="0" applyNumberFormat="1" applyFont="1" applyFill="1" applyAlignment="1">
      <alignment vertical="center" wrapText="1"/>
    </xf>
    <xf numFmtId="177" fontId="7" fillId="0" borderId="0" xfId="0" applyNumberFormat="1" applyFont="1" applyFill="1" applyAlignment="1">
      <alignment vertical="center" wrapText="1"/>
    </xf>
    <xf numFmtId="0" fontId="0" fillId="0" borderId="5" xfId="0"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www.wps.cn/officeDocument/2020/cellImage" Target="cellimag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workbookViewId="0">
      <pane ySplit="3" topLeftCell="A4" activePane="bottomLeft" state="frozen"/>
      <selection/>
      <selection pane="bottomLeft" activeCell="A1" sqref="$A1:$XFD1048576"/>
    </sheetView>
  </sheetViews>
  <sheetFormatPr defaultColWidth="9" defaultRowHeight="12"/>
  <cols>
    <col min="1" max="1" width="6.75" style="45" customWidth="1"/>
    <col min="2" max="2" width="7.61666666666667" style="46" customWidth="1"/>
    <col min="3" max="3" width="10.5583333333333" style="47" customWidth="1"/>
    <col min="4" max="4" width="30" style="45" customWidth="1"/>
    <col min="5" max="5" width="48.1083333333333" style="45" customWidth="1"/>
    <col min="6" max="6" width="6.24166666666667" style="47" customWidth="1"/>
    <col min="7" max="7" width="21.225" style="46" customWidth="1"/>
    <col min="8" max="8" width="6.63333333333333" style="47" customWidth="1"/>
    <col min="9" max="9" width="11.7333333333333" style="45"/>
    <col min="10" max="10" width="7.18333333333333" style="45" customWidth="1"/>
    <col min="11" max="11" width="11.1333333333333" style="45" customWidth="1"/>
    <col min="12" max="13" width="5.13333333333333" style="45" customWidth="1"/>
    <col min="14" max="14" width="5.75" style="45" customWidth="1"/>
    <col min="15" max="15" width="8.25" style="45" customWidth="1"/>
    <col min="16" max="16" width="7.25" style="45" customWidth="1"/>
    <col min="17" max="17" width="11.1333333333333" style="45" customWidth="1"/>
    <col min="18" max="18" width="6.63333333333333" style="45" customWidth="1"/>
    <col min="19" max="16384" width="9" style="45"/>
  </cols>
  <sheetData>
    <row r="1" ht="13.5" spans="1:1">
      <c r="A1" s="48" t="s">
        <v>0</v>
      </c>
    </row>
    <row r="2" s="45" customFormat="1" ht="20.25" spans="1:8">
      <c r="A2" s="49" t="s">
        <v>1</v>
      </c>
      <c r="B2" s="50"/>
      <c r="C2" s="49"/>
      <c r="D2" s="49"/>
      <c r="E2" s="49"/>
      <c r="F2" s="49"/>
      <c r="G2" s="50"/>
      <c r="H2" s="49"/>
    </row>
    <row r="3" s="45" customFormat="1" ht="24" spans="1:8">
      <c r="A3" s="51" t="s">
        <v>2</v>
      </c>
      <c r="B3" s="52" t="s">
        <v>3</v>
      </c>
      <c r="C3" s="51" t="s">
        <v>4</v>
      </c>
      <c r="D3" s="51" t="s">
        <v>5</v>
      </c>
      <c r="E3" s="51" t="s">
        <v>6</v>
      </c>
      <c r="F3" s="51" t="s">
        <v>7</v>
      </c>
      <c r="G3" s="51" t="s">
        <v>8</v>
      </c>
      <c r="H3" s="51" t="s">
        <v>9</v>
      </c>
    </row>
    <row r="4" s="45" customFormat="1" ht="36" spans="1:11">
      <c r="A4" s="53" t="s">
        <v>10</v>
      </c>
      <c r="B4" s="54" t="s">
        <v>11</v>
      </c>
      <c r="C4" s="53" t="s">
        <v>12</v>
      </c>
      <c r="D4" s="55" t="s">
        <v>13</v>
      </c>
      <c r="E4" s="55" t="s">
        <v>14</v>
      </c>
      <c r="F4" s="53">
        <v>2</v>
      </c>
      <c r="G4" s="54" t="s">
        <v>15</v>
      </c>
      <c r="H4" s="53">
        <v>2</v>
      </c>
      <c r="K4" s="45">
        <f>+F4-H4</f>
        <v>0</v>
      </c>
    </row>
    <row r="5" s="45" customFormat="1" ht="48" spans="1:11">
      <c r="A5" s="53"/>
      <c r="B5" s="54"/>
      <c r="C5" s="53" t="s">
        <v>16</v>
      </c>
      <c r="D5" s="54" t="s">
        <v>17</v>
      </c>
      <c r="E5" s="54" t="s">
        <v>18</v>
      </c>
      <c r="F5" s="53">
        <v>2</v>
      </c>
      <c r="G5" s="54" t="s">
        <v>19</v>
      </c>
      <c r="H5" s="53">
        <v>2</v>
      </c>
      <c r="K5" s="45">
        <f t="shared" ref="K5:K29" si="0">+F5-H5</f>
        <v>0</v>
      </c>
    </row>
    <row r="6" s="45" customFormat="1" ht="36" spans="1:11">
      <c r="A6" s="53"/>
      <c r="B6" s="54" t="s">
        <v>20</v>
      </c>
      <c r="C6" s="53" t="s">
        <v>21</v>
      </c>
      <c r="D6" s="54" t="s">
        <v>22</v>
      </c>
      <c r="E6" s="54" t="s">
        <v>23</v>
      </c>
      <c r="F6" s="53">
        <v>3</v>
      </c>
      <c r="G6" s="54" t="s">
        <v>24</v>
      </c>
      <c r="H6" s="53">
        <v>3</v>
      </c>
      <c r="K6" s="45">
        <f t="shared" si="0"/>
        <v>0</v>
      </c>
    </row>
    <row r="7" s="45" customFormat="1" ht="132" spans="1:11">
      <c r="A7" s="53"/>
      <c r="B7" s="54"/>
      <c r="C7" s="53" t="s">
        <v>25</v>
      </c>
      <c r="D7" s="54" t="s">
        <v>26</v>
      </c>
      <c r="E7" s="54" t="s">
        <v>27</v>
      </c>
      <c r="F7" s="53">
        <v>3</v>
      </c>
      <c r="G7" s="54" t="s">
        <v>28</v>
      </c>
      <c r="H7" s="53">
        <v>1</v>
      </c>
      <c r="K7" s="45">
        <f t="shared" si="0"/>
        <v>2</v>
      </c>
    </row>
    <row r="8" s="45" customFormat="1" ht="48" spans="1:11">
      <c r="A8" s="53"/>
      <c r="B8" s="54" t="s">
        <v>29</v>
      </c>
      <c r="C8" s="53" t="s">
        <v>30</v>
      </c>
      <c r="D8" s="54" t="s">
        <v>31</v>
      </c>
      <c r="E8" s="54" t="s">
        <v>32</v>
      </c>
      <c r="F8" s="53">
        <v>2</v>
      </c>
      <c r="G8" s="54" t="s">
        <v>33</v>
      </c>
      <c r="H8" s="53">
        <v>2</v>
      </c>
      <c r="K8" s="45">
        <f t="shared" si="0"/>
        <v>0</v>
      </c>
    </row>
    <row r="9" s="45" customFormat="1" ht="48" spans="1:11">
      <c r="A9" s="53"/>
      <c r="B9" s="54"/>
      <c r="C9" s="53" t="s">
        <v>34</v>
      </c>
      <c r="D9" s="54" t="s">
        <v>35</v>
      </c>
      <c r="E9" s="54" t="s">
        <v>36</v>
      </c>
      <c r="F9" s="53">
        <v>3</v>
      </c>
      <c r="G9" s="54" t="s">
        <v>37</v>
      </c>
      <c r="H9" s="53">
        <v>3</v>
      </c>
      <c r="K9" s="45">
        <f t="shared" si="0"/>
        <v>0</v>
      </c>
    </row>
    <row r="10" s="45" customFormat="1" ht="48" spans="1:11">
      <c r="A10" s="53" t="s">
        <v>38</v>
      </c>
      <c r="B10" s="54" t="s">
        <v>39</v>
      </c>
      <c r="C10" s="53" t="s">
        <v>40</v>
      </c>
      <c r="D10" s="54" t="s">
        <v>41</v>
      </c>
      <c r="E10" s="54" t="s">
        <v>42</v>
      </c>
      <c r="F10" s="53">
        <v>3</v>
      </c>
      <c r="G10" s="54" t="s">
        <v>43</v>
      </c>
      <c r="H10" s="53">
        <v>3</v>
      </c>
      <c r="K10" s="45">
        <f t="shared" si="0"/>
        <v>0</v>
      </c>
    </row>
    <row r="11" s="45" customFormat="1" ht="60" spans="1:11">
      <c r="A11" s="53"/>
      <c r="B11" s="54"/>
      <c r="C11" s="53" t="s">
        <v>44</v>
      </c>
      <c r="D11" s="54" t="s">
        <v>45</v>
      </c>
      <c r="E11" s="54" t="s">
        <v>46</v>
      </c>
      <c r="F11" s="53">
        <v>3</v>
      </c>
      <c r="G11" s="54" t="s">
        <v>47</v>
      </c>
      <c r="H11" s="53">
        <v>3</v>
      </c>
      <c r="K11" s="45">
        <f t="shared" si="0"/>
        <v>0</v>
      </c>
    </row>
    <row r="12" ht="108" spans="1:11">
      <c r="A12" s="53"/>
      <c r="B12" s="54"/>
      <c r="C12" s="53" t="s">
        <v>48</v>
      </c>
      <c r="D12" s="54" t="s">
        <v>49</v>
      </c>
      <c r="E12" s="54" t="s">
        <v>50</v>
      </c>
      <c r="F12" s="53">
        <v>9</v>
      </c>
      <c r="G12" s="54" t="s">
        <v>51</v>
      </c>
      <c r="H12" s="53">
        <f>9-1-1-2</f>
        <v>5</v>
      </c>
      <c r="K12" s="45">
        <f t="shared" si="0"/>
        <v>4</v>
      </c>
    </row>
    <row r="13" ht="24" spans="1:11">
      <c r="A13" s="53"/>
      <c r="B13" s="53" t="s">
        <v>52</v>
      </c>
      <c r="C13" s="53" t="s">
        <v>53</v>
      </c>
      <c r="D13" s="54" t="s">
        <v>54</v>
      </c>
      <c r="E13" s="54" t="s">
        <v>55</v>
      </c>
      <c r="F13" s="53">
        <v>1</v>
      </c>
      <c r="G13" s="54" t="s">
        <v>56</v>
      </c>
      <c r="H13" s="53">
        <v>1</v>
      </c>
      <c r="K13" s="45">
        <f t="shared" si="0"/>
        <v>0</v>
      </c>
    </row>
    <row r="14" ht="36" spans="1:11">
      <c r="A14" s="53"/>
      <c r="B14" s="53"/>
      <c r="C14" s="53" t="s">
        <v>57</v>
      </c>
      <c r="D14" s="54" t="s">
        <v>58</v>
      </c>
      <c r="E14" s="54" t="s">
        <v>59</v>
      </c>
      <c r="F14" s="53">
        <v>3</v>
      </c>
      <c r="G14" s="54" t="s">
        <v>60</v>
      </c>
      <c r="H14" s="56">
        <v>3</v>
      </c>
      <c r="I14" s="58">
        <f>12/19</f>
        <v>0.631578947368421</v>
      </c>
      <c r="J14" s="59">
        <f>I14*F14</f>
        <v>1.89473684210526</v>
      </c>
      <c r="K14" s="45">
        <f t="shared" si="0"/>
        <v>0</v>
      </c>
    </row>
    <row r="15" ht="156" spans="1:11">
      <c r="A15" s="53"/>
      <c r="B15" s="53"/>
      <c r="C15" s="53" t="s">
        <v>61</v>
      </c>
      <c r="D15" s="54" t="s">
        <v>62</v>
      </c>
      <c r="E15" s="54" t="s">
        <v>63</v>
      </c>
      <c r="F15" s="53">
        <v>6</v>
      </c>
      <c r="G15" s="54" t="s">
        <v>64</v>
      </c>
      <c r="H15" s="53">
        <v>4.5</v>
      </c>
      <c r="K15" s="45">
        <f t="shared" si="0"/>
        <v>1.5</v>
      </c>
    </row>
    <row r="16" ht="24" spans="1:11">
      <c r="A16" s="53" t="s">
        <v>65</v>
      </c>
      <c r="B16" s="53" t="s">
        <v>66</v>
      </c>
      <c r="C16" s="53" t="s">
        <v>67</v>
      </c>
      <c r="D16" s="54" t="s">
        <v>68</v>
      </c>
      <c r="E16" s="54" t="s">
        <v>69</v>
      </c>
      <c r="F16" s="53">
        <v>3</v>
      </c>
      <c r="G16" s="54" t="s">
        <v>70</v>
      </c>
      <c r="H16" s="53">
        <v>3</v>
      </c>
      <c r="K16" s="45">
        <f t="shared" si="0"/>
        <v>0</v>
      </c>
    </row>
    <row r="17" ht="24" spans="1:11">
      <c r="A17" s="53"/>
      <c r="B17" s="53"/>
      <c r="C17" s="53" t="s">
        <v>71</v>
      </c>
      <c r="D17" s="54" t="s">
        <v>72</v>
      </c>
      <c r="E17" s="54" t="s">
        <v>73</v>
      </c>
      <c r="F17" s="53">
        <v>3</v>
      </c>
      <c r="G17" s="54" t="s">
        <v>74</v>
      </c>
      <c r="H17" s="53">
        <v>3</v>
      </c>
      <c r="K17" s="45">
        <f t="shared" si="0"/>
        <v>0</v>
      </c>
    </row>
    <row r="18" ht="36" spans="1:11">
      <c r="A18" s="53"/>
      <c r="B18" s="53"/>
      <c r="C18" s="53" t="s">
        <v>75</v>
      </c>
      <c r="D18" s="54" t="s">
        <v>76</v>
      </c>
      <c r="E18" s="54" t="s">
        <v>77</v>
      </c>
      <c r="F18" s="53">
        <v>3</v>
      </c>
      <c r="G18" s="54" t="s">
        <v>78</v>
      </c>
      <c r="H18" s="53">
        <v>2</v>
      </c>
      <c r="K18" s="45">
        <f t="shared" si="0"/>
        <v>1</v>
      </c>
    </row>
    <row r="19" ht="36" spans="1:11">
      <c r="A19" s="53"/>
      <c r="B19" s="53"/>
      <c r="C19" s="53" t="s">
        <v>79</v>
      </c>
      <c r="D19" s="54" t="s">
        <v>80</v>
      </c>
      <c r="E19" s="54" t="s">
        <v>81</v>
      </c>
      <c r="F19" s="53">
        <v>3</v>
      </c>
      <c r="G19" s="54" t="s">
        <v>82</v>
      </c>
      <c r="H19" s="53">
        <v>2</v>
      </c>
      <c r="K19" s="45">
        <f t="shared" si="0"/>
        <v>1</v>
      </c>
    </row>
    <row r="20" ht="24" spans="1:11">
      <c r="A20" s="53"/>
      <c r="B20" s="53" t="s">
        <v>83</v>
      </c>
      <c r="C20" s="53" t="s">
        <v>84</v>
      </c>
      <c r="D20" s="54" t="s">
        <v>85</v>
      </c>
      <c r="E20" s="54" t="s">
        <v>86</v>
      </c>
      <c r="F20" s="53">
        <v>3</v>
      </c>
      <c r="G20" s="54" t="s">
        <v>87</v>
      </c>
      <c r="H20" s="53">
        <v>2</v>
      </c>
      <c r="K20" s="45">
        <f t="shared" si="0"/>
        <v>1</v>
      </c>
    </row>
    <row r="21" ht="24" spans="1:11">
      <c r="A21" s="53"/>
      <c r="B21" s="53"/>
      <c r="C21" s="53" t="s">
        <v>88</v>
      </c>
      <c r="D21" s="54" t="s">
        <v>89</v>
      </c>
      <c r="E21" s="54" t="s">
        <v>90</v>
      </c>
      <c r="F21" s="53">
        <v>3</v>
      </c>
      <c r="G21" s="54" t="s">
        <v>91</v>
      </c>
      <c r="H21" s="53">
        <v>2</v>
      </c>
      <c r="K21" s="45">
        <f t="shared" si="0"/>
        <v>1</v>
      </c>
    </row>
    <row r="22" ht="36" spans="1:11">
      <c r="A22" s="53"/>
      <c r="B22" s="53"/>
      <c r="C22" s="53" t="s">
        <v>92</v>
      </c>
      <c r="D22" s="54" t="s">
        <v>93</v>
      </c>
      <c r="E22" s="54" t="s">
        <v>94</v>
      </c>
      <c r="F22" s="53">
        <v>3</v>
      </c>
      <c r="G22" s="54" t="s">
        <v>95</v>
      </c>
      <c r="H22" s="53">
        <v>0</v>
      </c>
      <c r="K22" s="45">
        <f t="shared" si="0"/>
        <v>3</v>
      </c>
    </row>
    <row r="23" ht="24" spans="1:11">
      <c r="A23" s="53"/>
      <c r="B23" s="53"/>
      <c r="C23" s="53" t="s">
        <v>96</v>
      </c>
      <c r="D23" s="54" t="s">
        <v>97</v>
      </c>
      <c r="E23" s="54" t="s">
        <v>98</v>
      </c>
      <c r="F23" s="53">
        <v>3</v>
      </c>
      <c r="G23" s="54" t="s">
        <v>99</v>
      </c>
      <c r="H23" s="53">
        <v>0</v>
      </c>
      <c r="K23" s="45">
        <f t="shared" si="0"/>
        <v>3</v>
      </c>
    </row>
    <row r="24" ht="36" spans="1:11">
      <c r="A24" s="53"/>
      <c r="B24" s="53" t="s">
        <v>100</v>
      </c>
      <c r="C24" s="53" t="s">
        <v>101</v>
      </c>
      <c r="D24" s="54" t="s">
        <v>102</v>
      </c>
      <c r="E24" s="54" t="s">
        <v>103</v>
      </c>
      <c r="F24" s="53">
        <v>1.5</v>
      </c>
      <c r="G24" s="54" t="s">
        <v>104</v>
      </c>
      <c r="H24" s="53">
        <v>1.5</v>
      </c>
      <c r="K24" s="45">
        <f t="shared" si="0"/>
        <v>0</v>
      </c>
    </row>
    <row r="25" ht="24" spans="1:11">
      <c r="A25" s="53"/>
      <c r="B25" s="53"/>
      <c r="C25" s="53" t="s">
        <v>105</v>
      </c>
      <c r="D25" s="54" t="s">
        <v>106</v>
      </c>
      <c r="E25" s="54" t="s">
        <v>107</v>
      </c>
      <c r="F25" s="53">
        <v>1.5</v>
      </c>
      <c r="G25" s="54" t="s">
        <v>108</v>
      </c>
      <c r="H25" s="53">
        <v>1.5</v>
      </c>
      <c r="K25" s="45">
        <f t="shared" si="0"/>
        <v>0</v>
      </c>
    </row>
    <row r="26" ht="36" spans="1:11">
      <c r="A26" s="53"/>
      <c r="B26" s="54" t="s">
        <v>109</v>
      </c>
      <c r="C26" s="53" t="s">
        <v>110</v>
      </c>
      <c r="D26" s="54" t="s">
        <v>111</v>
      </c>
      <c r="E26" s="54" t="s">
        <v>112</v>
      </c>
      <c r="F26" s="53">
        <v>3</v>
      </c>
      <c r="G26" s="54" t="s">
        <v>113</v>
      </c>
      <c r="H26" s="53">
        <v>3</v>
      </c>
      <c r="K26" s="45">
        <f t="shared" si="0"/>
        <v>0</v>
      </c>
    </row>
    <row r="27" ht="36" spans="1:11">
      <c r="A27" s="53" t="s">
        <v>114</v>
      </c>
      <c r="B27" s="53" t="s">
        <v>115</v>
      </c>
      <c r="C27" s="53" t="s">
        <v>116</v>
      </c>
      <c r="D27" s="54" t="s">
        <v>117</v>
      </c>
      <c r="E27" s="54" t="s">
        <v>118</v>
      </c>
      <c r="F27" s="53">
        <v>10</v>
      </c>
      <c r="G27" s="54" t="s">
        <v>119</v>
      </c>
      <c r="H27" s="53">
        <v>10</v>
      </c>
      <c r="K27" s="45">
        <f t="shared" si="0"/>
        <v>0</v>
      </c>
    </row>
    <row r="28" ht="36" spans="1:11">
      <c r="A28" s="53"/>
      <c r="B28" s="54" t="s">
        <v>120</v>
      </c>
      <c r="C28" s="53" t="s">
        <v>121</v>
      </c>
      <c r="D28" s="54" t="s">
        <v>122</v>
      </c>
      <c r="E28" s="54" t="s">
        <v>123</v>
      </c>
      <c r="F28" s="53">
        <v>10</v>
      </c>
      <c r="G28" s="54" t="s">
        <v>124</v>
      </c>
      <c r="H28" s="53">
        <v>10</v>
      </c>
      <c r="K28" s="45">
        <f t="shared" si="0"/>
        <v>0</v>
      </c>
    </row>
    <row r="29" ht="36" spans="1:11">
      <c r="A29" s="53"/>
      <c r="B29" s="53" t="s">
        <v>125</v>
      </c>
      <c r="C29" s="53" t="s">
        <v>126</v>
      </c>
      <c r="D29" s="55" t="s">
        <v>127</v>
      </c>
      <c r="E29" s="55" t="s">
        <v>128</v>
      </c>
      <c r="F29" s="53">
        <v>10</v>
      </c>
      <c r="G29" s="54" t="s">
        <v>129</v>
      </c>
      <c r="H29" s="53">
        <v>8</v>
      </c>
      <c r="K29" s="45">
        <f t="shared" si="0"/>
        <v>2</v>
      </c>
    </row>
    <row r="30" spans="1:8">
      <c r="A30" s="53" t="s">
        <v>130</v>
      </c>
      <c r="B30" s="53"/>
      <c r="C30" s="53"/>
      <c r="D30" s="55"/>
      <c r="E30" s="55"/>
      <c r="F30" s="53">
        <f>SUM(F4:F29)</f>
        <v>100</v>
      </c>
      <c r="G30" s="54"/>
      <c r="H30" s="57">
        <f>SUM(H4:H29)</f>
        <v>80.5</v>
      </c>
    </row>
  </sheetData>
  <autoFilter xmlns:etc="http://www.wps.cn/officeDocument/2017/etCustomData" ref="A3:R35" etc:filterBottomFollowUsedRange="0">
    <extLst/>
  </autoFilter>
  <mergeCells count="14">
    <mergeCell ref="A2:H2"/>
    <mergeCell ref="A30:C30"/>
    <mergeCell ref="A4:A9"/>
    <mergeCell ref="A10:A15"/>
    <mergeCell ref="A16:A26"/>
    <mergeCell ref="A27:A29"/>
    <mergeCell ref="B4:B5"/>
    <mergeCell ref="B6:B7"/>
    <mergeCell ref="B8:B9"/>
    <mergeCell ref="B10:B12"/>
    <mergeCell ref="B13:B15"/>
    <mergeCell ref="B16:B19"/>
    <mergeCell ref="B20:B23"/>
    <mergeCell ref="B24:B25"/>
  </mergeCells>
  <pageMargins left="0.751388888888889" right="0.393055555555556" top="1" bottom="0.629861111111111" header="0.5" footer="0.5"/>
  <pageSetup paperSize="9" orientation="landscape"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pane ySplit="4" topLeftCell="A5" activePane="bottomLeft" state="frozen"/>
      <selection/>
      <selection pane="bottomLeft" activeCell="G15" sqref="G15"/>
    </sheetView>
  </sheetViews>
  <sheetFormatPr defaultColWidth="9" defaultRowHeight="24" customHeight="1" outlineLevelCol="6"/>
  <cols>
    <col min="1" max="1" width="9.80833333333333" style="23" customWidth="1"/>
    <col min="2" max="2" width="37.2166666666667" style="24" customWidth="1"/>
    <col min="3" max="3" width="18.8416666666667" style="25" customWidth="1"/>
    <col min="4" max="4" width="17.9666666666667" style="25" customWidth="1"/>
    <col min="5" max="5" width="16.8166666666667" style="25" customWidth="1"/>
    <col min="6" max="6" width="18.7583333333333" style="24" customWidth="1"/>
    <col min="7" max="7" width="16.3833333333333" style="24" customWidth="1"/>
    <col min="8" max="16384" width="9" style="24"/>
  </cols>
  <sheetData>
    <row r="1" customHeight="1" spans="1:1">
      <c r="A1" s="26" t="s">
        <v>131</v>
      </c>
    </row>
    <row r="2" customHeight="1" spans="1:7">
      <c r="A2" s="27" t="s">
        <v>132</v>
      </c>
      <c r="B2" s="27"/>
      <c r="C2" s="27"/>
      <c r="D2" s="27"/>
      <c r="E2" s="27"/>
      <c r="F2" s="27"/>
      <c r="G2" s="27"/>
    </row>
    <row r="3" ht="15" customHeight="1" spans="1:7">
      <c r="A3" s="27"/>
      <c r="B3" s="27"/>
      <c r="C3" s="27"/>
      <c r="D3" s="27"/>
      <c r="E3" s="27"/>
      <c r="F3" s="27"/>
      <c r="G3" s="28" t="s">
        <v>133</v>
      </c>
    </row>
    <row r="4" ht="33" customHeight="1" spans="1:7">
      <c r="A4" s="29" t="s">
        <v>134</v>
      </c>
      <c r="B4" s="30" t="s">
        <v>135</v>
      </c>
      <c r="C4" s="31" t="s">
        <v>136</v>
      </c>
      <c r="D4" s="31" t="s">
        <v>137</v>
      </c>
      <c r="E4" s="31" t="s">
        <v>138</v>
      </c>
      <c r="F4" s="30" t="s">
        <v>139</v>
      </c>
      <c r="G4" s="32" t="s">
        <v>140</v>
      </c>
    </row>
    <row r="5" customHeight="1" spans="1:7">
      <c r="A5" s="33">
        <v>1</v>
      </c>
      <c r="B5" s="34" t="s">
        <v>141</v>
      </c>
      <c r="C5" s="35">
        <v>197911</v>
      </c>
      <c r="D5" s="35">
        <f>196012+1899</f>
        <v>197911</v>
      </c>
      <c r="E5" s="35">
        <f>+C5-D5</f>
        <v>0</v>
      </c>
      <c r="F5" s="36">
        <f>+E5/C5</f>
        <v>0</v>
      </c>
      <c r="G5" s="37"/>
    </row>
    <row r="6" customHeight="1" spans="1:7">
      <c r="A6" s="33">
        <v>2</v>
      </c>
      <c r="B6" s="34" t="s">
        <v>142</v>
      </c>
      <c r="C6" s="35">
        <v>141991</v>
      </c>
      <c r="D6" s="35">
        <v>138691</v>
      </c>
      <c r="E6" s="38">
        <f>+C6-D6</f>
        <v>3300</v>
      </c>
      <c r="F6" s="36">
        <f>+E6/C6</f>
        <v>0.0232409096351177</v>
      </c>
      <c r="G6" s="37"/>
    </row>
    <row r="7" customHeight="1" spans="1:7">
      <c r="A7" s="33">
        <v>3</v>
      </c>
      <c r="B7" s="34" t="s">
        <v>143</v>
      </c>
      <c r="C7" s="35"/>
      <c r="D7" s="35"/>
      <c r="E7" s="35"/>
      <c r="F7" s="36"/>
      <c r="G7" s="37"/>
    </row>
    <row r="8" customHeight="1" spans="1:7">
      <c r="A8" s="33">
        <v>3.1</v>
      </c>
      <c r="B8" s="34" t="s">
        <v>144</v>
      </c>
      <c r="C8" s="35">
        <v>62780</v>
      </c>
      <c r="D8" s="35">
        <v>32780</v>
      </c>
      <c r="E8" s="38">
        <f>+C8-D8</f>
        <v>30000</v>
      </c>
      <c r="F8" s="36">
        <f>+E8/C8</f>
        <v>0.477859190825104</v>
      </c>
      <c r="G8" s="37"/>
    </row>
    <row r="9" customHeight="1" spans="1:7">
      <c r="A9" s="33">
        <v>3.2</v>
      </c>
      <c r="B9" s="34" t="s">
        <v>145</v>
      </c>
      <c r="C9" s="35">
        <v>4000</v>
      </c>
      <c r="D9" s="35">
        <v>4000</v>
      </c>
      <c r="E9" s="35">
        <f>+C9-D9</f>
        <v>0</v>
      </c>
      <c r="F9" s="36">
        <f>+E9/C9</f>
        <v>0</v>
      </c>
      <c r="G9" s="37"/>
    </row>
    <row r="10" ht="31" customHeight="1" spans="1:7">
      <c r="A10" s="33">
        <v>3.3</v>
      </c>
      <c r="B10" s="34" t="s">
        <v>146</v>
      </c>
      <c r="C10" s="35">
        <v>25169</v>
      </c>
      <c r="D10" s="35">
        <v>25169</v>
      </c>
      <c r="E10" s="35">
        <f t="shared" ref="E10:E15" si="0">+C10-D10</f>
        <v>0</v>
      </c>
      <c r="F10" s="36">
        <f t="shared" ref="F10:F15" si="1">+E10/C10</f>
        <v>0</v>
      </c>
      <c r="G10" s="37"/>
    </row>
    <row r="11" customHeight="1" spans="1:7">
      <c r="A11" s="33">
        <v>3.4</v>
      </c>
      <c r="B11" s="34" t="s">
        <v>147</v>
      </c>
      <c r="C11" s="35">
        <v>67013</v>
      </c>
      <c r="D11" s="35">
        <f>6400+34160</f>
        <v>40560</v>
      </c>
      <c r="E11" s="38">
        <f t="shared" si="0"/>
        <v>26453</v>
      </c>
      <c r="F11" s="36">
        <f t="shared" si="1"/>
        <v>0.394744303344127</v>
      </c>
      <c r="G11" s="37"/>
    </row>
    <row r="12" customHeight="1" spans="1:7">
      <c r="A12" s="33">
        <v>3.5</v>
      </c>
      <c r="B12" s="34" t="s">
        <v>148</v>
      </c>
      <c r="C12" s="35">
        <v>1342</v>
      </c>
      <c r="D12" s="35">
        <f>100+1082+160</f>
        <v>1342</v>
      </c>
      <c r="E12" s="38">
        <f t="shared" si="0"/>
        <v>0</v>
      </c>
      <c r="F12" s="36">
        <f t="shared" si="1"/>
        <v>0</v>
      </c>
      <c r="G12" s="37"/>
    </row>
    <row r="13" customHeight="1" spans="1:7">
      <c r="A13" s="33">
        <v>3.6</v>
      </c>
      <c r="B13" s="34" t="s">
        <v>149</v>
      </c>
      <c r="C13" s="35">
        <v>10017</v>
      </c>
      <c r="D13" s="35">
        <v>10017</v>
      </c>
      <c r="E13" s="35">
        <f t="shared" si="0"/>
        <v>0</v>
      </c>
      <c r="F13" s="36">
        <f t="shared" si="1"/>
        <v>0</v>
      </c>
      <c r="G13" s="37"/>
    </row>
    <row r="14" customHeight="1" spans="1:7">
      <c r="A14" s="33">
        <v>3.7</v>
      </c>
      <c r="B14" s="34" t="s">
        <v>150</v>
      </c>
      <c r="C14" s="35">
        <v>25240</v>
      </c>
      <c r="D14" s="35">
        <v>0</v>
      </c>
      <c r="E14" s="38">
        <f t="shared" ref="E14:E23" si="2">+C14-D14</f>
        <v>25240</v>
      </c>
      <c r="F14" s="36">
        <f t="shared" ref="F14:F23" si="3">+E14/C14</f>
        <v>1</v>
      </c>
      <c r="G14" s="37"/>
    </row>
    <row r="15" customHeight="1" spans="1:7">
      <c r="A15" s="33">
        <v>3.8</v>
      </c>
      <c r="B15" s="34" t="s">
        <v>151</v>
      </c>
      <c r="C15" s="35">
        <v>3220</v>
      </c>
      <c r="D15" s="35">
        <v>3220</v>
      </c>
      <c r="E15" s="35">
        <f t="shared" si="2"/>
        <v>0</v>
      </c>
      <c r="F15" s="36">
        <f t="shared" si="3"/>
        <v>0</v>
      </c>
      <c r="G15" s="37"/>
    </row>
    <row r="16" customHeight="1" spans="1:7">
      <c r="A16" s="33">
        <v>3.9</v>
      </c>
      <c r="B16" s="34" t="s">
        <v>152</v>
      </c>
      <c r="C16" s="35">
        <v>120</v>
      </c>
      <c r="D16" s="35">
        <v>120</v>
      </c>
      <c r="E16" s="35">
        <f t="shared" si="2"/>
        <v>0</v>
      </c>
      <c r="F16" s="36">
        <f t="shared" si="3"/>
        <v>0</v>
      </c>
      <c r="G16" s="37"/>
    </row>
    <row r="17" customHeight="1" spans="1:7">
      <c r="A17" s="60" t="s">
        <v>153</v>
      </c>
      <c r="B17" s="34" t="s">
        <v>154</v>
      </c>
      <c r="C17" s="35">
        <v>34748</v>
      </c>
      <c r="D17" s="35">
        <v>34748</v>
      </c>
      <c r="E17" s="35">
        <f t="shared" si="2"/>
        <v>0</v>
      </c>
      <c r="F17" s="36">
        <f t="shared" si="3"/>
        <v>0</v>
      </c>
      <c r="G17" s="37"/>
    </row>
    <row r="18" customHeight="1" spans="1:7">
      <c r="A18" s="60" t="s">
        <v>155</v>
      </c>
      <c r="B18" s="34" t="s">
        <v>156</v>
      </c>
      <c r="C18" s="35">
        <v>17500</v>
      </c>
      <c r="D18" s="35">
        <v>17500</v>
      </c>
      <c r="E18" s="35">
        <f t="shared" si="2"/>
        <v>0</v>
      </c>
      <c r="F18" s="36">
        <f t="shared" si="3"/>
        <v>0</v>
      </c>
      <c r="G18" s="37"/>
    </row>
    <row r="19" customHeight="1" spans="1:7">
      <c r="A19" s="60" t="s">
        <v>157</v>
      </c>
      <c r="B19" s="34"/>
      <c r="C19" s="35"/>
      <c r="D19" s="35"/>
      <c r="E19" s="35">
        <f t="shared" si="2"/>
        <v>0</v>
      </c>
      <c r="F19" s="36" t="e">
        <f t="shared" si="3"/>
        <v>#DIV/0!</v>
      </c>
      <c r="G19" s="37"/>
    </row>
    <row r="20" customHeight="1" spans="1:7">
      <c r="A20" s="60" t="s">
        <v>158</v>
      </c>
      <c r="B20" s="34" t="s">
        <v>159</v>
      </c>
      <c r="C20" s="35">
        <v>421949</v>
      </c>
      <c r="D20" s="35">
        <f>24792+239425</f>
        <v>264217</v>
      </c>
      <c r="E20" s="38">
        <f t="shared" si="2"/>
        <v>157732</v>
      </c>
      <c r="F20" s="36">
        <f t="shared" si="3"/>
        <v>0.373817688867612</v>
      </c>
      <c r="G20" s="37"/>
    </row>
    <row r="21" customHeight="1" spans="1:7">
      <c r="A21" s="39"/>
      <c r="B21" s="40" t="s">
        <v>130</v>
      </c>
      <c r="C21" s="41">
        <f>SUM(C5:C20)</f>
        <v>1013000</v>
      </c>
      <c r="D21" s="41">
        <f>SUM(D5:D20)</f>
        <v>770275</v>
      </c>
      <c r="E21" s="41">
        <f t="shared" si="2"/>
        <v>242725</v>
      </c>
      <c r="F21" s="42">
        <f t="shared" si="3"/>
        <v>0.239610069101678</v>
      </c>
      <c r="G21" s="43"/>
    </row>
    <row r="22" customHeight="1" spans="6:6">
      <c r="F22" s="44"/>
    </row>
    <row r="23" customHeight="1" spans="6:6">
      <c r="F23" s="44"/>
    </row>
  </sheetData>
  <mergeCells count="1">
    <mergeCell ref="A2:G2"/>
  </mergeCells>
  <pageMargins left="0.75" right="0.432638888888889" top="0.786805555555556" bottom="0.118055555555556" header="0.5" footer="0.23611111111111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2:R30"/>
  <sheetViews>
    <sheetView workbookViewId="0">
      <pane ySplit="2" topLeftCell="A4" activePane="bottomLeft" state="frozen"/>
      <selection/>
      <selection pane="bottomLeft" activeCell="F4" sqref="F4"/>
    </sheetView>
  </sheetViews>
  <sheetFormatPr defaultColWidth="9" defaultRowHeight="25" customHeight="1"/>
  <cols>
    <col min="1" max="1" width="10.125"/>
    <col min="2" max="2" width="5.125" customWidth="1"/>
    <col min="5" max="5" width="10.125"/>
    <col min="6" max="6" width="11.125" style="2" customWidth="1"/>
    <col min="7" max="8" width="9" style="2"/>
    <col min="9" max="9" width="10.125" style="2"/>
    <col min="10" max="10" width="10.875" style="2" customWidth="1"/>
    <col min="11" max="11" width="9" customWidth="1"/>
    <col min="13" max="13" width="10.125" style="3"/>
    <col min="14" max="14" width="12.625" style="3"/>
    <col min="18" max="18" width="12.625"/>
  </cols>
  <sheetData>
    <row r="2" s="1" customFormat="1" customHeight="1" spans="1:17">
      <c r="A2" s="4" t="s">
        <v>160</v>
      </c>
      <c r="B2" s="4" t="s">
        <v>161</v>
      </c>
      <c r="C2" s="4" t="s">
        <v>162</v>
      </c>
      <c r="D2" s="4" t="s">
        <v>163</v>
      </c>
      <c r="E2" s="5" t="s">
        <v>164</v>
      </c>
      <c r="F2" s="6" t="s">
        <v>165</v>
      </c>
      <c r="G2" s="7" t="s">
        <v>166</v>
      </c>
      <c r="H2" s="7" t="s">
        <v>167</v>
      </c>
      <c r="I2" s="13" t="s">
        <v>168</v>
      </c>
      <c r="J2" s="7" t="s">
        <v>169</v>
      </c>
      <c r="K2" s="7" t="s">
        <v>140</v>
      </c>
      <c r="L2" s="4" t="s">
        <v>170</v>
      </c>
      <c r="M2" s="5" t="s">
        <v>171</v>
      </c>
      <c r="N2" s="13" t="s">
        <v>172</v>
      </c>
      <c r="O2" s="4" t="s">
        <v>173</v>
      </c>
      <c r="P2" s="14" t="s">
        <v>174</v>
      </c>
      <c r="Q2" s="21" t="s">
        <v>175</v>
      </c>
    </row>
    <row r="3" hidden="1" customHeight="1" spans="1:17">
      <c r="A3" s="8">
        <v>45428</v>
      </c>
      <c r="B3" s="4">
        <v>27</v>
      </c>
      <c r="C3" s="9" t="s">
        <v>176</v>
      </c>
      <c r="D3" s="9" t="s">
        <v>177</v>
      </c>
      <c r="E3" s="10">
        <v>88635</v>
      </c>
      <c r="F3" s="11" t="s">
        <v>178</v>
      </c>
      <c r="G3" s="12" t="s">
        <v>179</v>
      </c>
      <c r="H3" s="12" t="s">
        <v>180</v>
      </c>
      <c r="I3" s="15">
        <f>-76581+76581</f>
        <v>0</v>
      </c>
      <c r="J3" s="16" t="s">
        <v>181</v>
      </c>
      <c r="K3" s="17"/>
      <c r="L3" s="9"/>
      <c r="M3" s="10">
        <f>-43935+43935</f>
        <v>0</v>
      </c>
      <c r="N3" s="10">
        <f>+I3-M3</f>
        <v>0</v>
      </c>
      <c r="O3" s="9" t="s">
        <v>182</v>
      </c>
      <c r="P3" s="9" t="s">
        <v>183</v>
      </c>
      <c r="Q3" s="22" t="s">
        <v>184</v>
      </c>
    </row>
    <row r="4" customHeight="1" spans="1:17">
      <c r="A4" s="8">
        <v>45467</v>
      </c>
      <c r="B4" s="4">
        <v>6</v>
      </c>
      <c r="C4" s="9" t="s">
        <v>185</v>
      </c>
      <c r="D4" s="9" t="s">
        <v>186</v>
      </c>
      <c r="E4" s="10">
        <v>28298</v>
      </c>
      <c r="F4" s="11" t="s">
        <v>187</v>
      </c>
      <c r="G4" s="12" t="s">
        <v>179</v>
      </c>
      <c r="H4" s="12" t="s">
        <v>188</v>
      </c>
      <c r="I4" s="15">
        <v>28298</v>
      </c>
      <c r="J4" s="12" t="s">
        <v>189</v>
      </c>
      <c r="K4" s="9" t="s">
        <v>190</v>
      </c>
      <c r="L4" s="9" t="s">
        <v>191</v>
      </c>
      <c r="M4" s="10">
        <v>760</v>
      </c>
      <c r="N4" s="10">
        <f t="shared" ref="N4:N30" si="0">+I4-M4</f>
        <v>27538</v>
      </c>
      <c r="O4" s="9" t="s">
        <v>159</v>
      </c>
      <c r="P4" s="9" t="s">
        <v>192</v>
      </c>
      <c r="Q4" s="22" t="s">
        <v>184</v>
      </c>
    </row>
    <row r="5" customHeight="1" spans="1:17">
      <c r="A5" s="8">
        <v>45495</v>
      </c>
      <c r="B5" s="4">
        <v>10</v>
      </c>
      <c r="C5" s="9" t="s">
        <v>193</v>
      </c>
      <c r="D5" s="9" t="s">
        <v>194</v>
      </c>
      <c r="E5" s="10">
        <v>9500</v>
      </c>
      <c r="F5" s="11" t="s">
        <v>178</v>
      </c>
      <c r="G5" s="12" t="s">
        <v>179</v>
      </c>
      <c r="H5" s="12" t="s">
        <v>195</v>
      </c>
      <c r="I5" s="15">
        <f>-9500+9500</f>
        <v>0</v>
      </c>
      <c r="J5" s="16" t="s">
        <v>196</v>
      </c>
      <c r="K5" s="17" t="s">
        <v>197</v>
      </c>
      <c r="L5" s="9" t="s">
        <v>198</v>
      </c>
      <c r="M5" s="10">
        <v>0</v>
      </c>
      <c r="N5" s="10">
        <f t="shared" si="0"/>
        <v>0</v>
      </c>
      <c r="O5" s="9" t="s">
        <v>159</v>
      </c>
      <c r="P5" s="9" t="s">
        <v>192</v>
      </c>
      <c r="Q5" s="22" t="s">
        <v>184</v>
      </c>
    </row>
    <row r="6" customHeight="1" spans="1:17">
      <c r="A6" s="8">
        <v>45495</v>
      </c>
      <c r="B6" s="4">
        <v>11</v>
      </c>
      <c r="C6" s="9" t="s">
        <v>199</v>
      </c>
      <c r="D6" s="9" t="s">
        <v>200</v>
      </c>
      <c r="E6" s="10">
        <v>74868</v>
      </c>
      <c r="F6" s="11" t="s">
        <v>178</v>
      </c>
      <c r="G6" s="12" t="s">
        <v>179</v>
      </c>
      <c r="H6" s="12" t="s">
        <v>201</v>
      </c>
      <c r="I6" s="15">
        <f>-74868+74868</f>
        <v>0</v>
      </c>
      <c r="J6" s="16" t="s">
        <v>202</v>
      </c>
      <c r="K6" s="9" t="s">
        <v>203</v>
      </c>
      <c r="L6" s="9"/>
      <c r="M6" s="10">
        <f>-18000+18000</f>
        <v>0</v>
      </c>
      <c r="N6" s="10">
        <f t="shared" si="0"/>
        <v>0</v>
      </c>
      <c r="O6" s="9" t="s">
        <v>159</v>
      </c>
      <c r="P6" s="9" t="s">
        <v>192</v>
      </c>
      <c r="Q6" s="22" t="s">
        <v>184</v>
      </c>
    </row>
    <row r="7" customHeight="1" spans="1:17">
      <c r="A7" s="8">
        <v>45495</v>
      </c>
      <c r="B7" s="4">
        <v>13</v>
      </c>
      <c r="C7" s="9" t="s">
        <v>204</v>
      </c>
      <c r="D7" s="9" t="s">
        <v>186</v>
      </c>
      <c r="E7" s="10">
        <v>19736</v>
      </c>
      <c r="F7" s="11" t="s">
        <v>187</v>
      </c>
      <c r="G7" s="12" t="s">
        <v>179</v>
      </c>
      <c r="H7" s="12" t="s">
        <v>195</v>
      </c>
      <c r="I7" s="15">
        <v>19736</v>
      </c>
      <c r="J7" s="12" t="s">
        <v>205</v>
      </c>
      <c r="K7" s="9" t="s">
        <v>206</v>
      </c>
      <c r="L7" s="9" t="s">
        <v>207</v>
      </c>
      <c r="M7" s="10">
        <v>2101</v>
      </c>
      <c r="N7" s="10">
        <f t="shared" si="0"/>
        <v>17635</v>
      </c>
      <c r="O7" s="9" t="s">
        <v>159</v>
      </c>
      <c r="P7" s="9" t="s">
        <v>192</v>
      </c>
      <c r="Q7" s="22" t="s">
        <v>184</v>
      </c>
    </row>
    <row r="8" hidden="1" customHeight="1" spans="1:17">
      <c r="A8" s="8">
        <v>45497</v>
      </c>
      <c r="B8" s="4">
        <v>14</v>
      </c>
      <c r="C8" s="9" t="s">
        <v>208</v>
      </c>
      <c r="D8" s="9" t="s">
        <v>186</v>
      </c>
      <c r="E8" s="10">
        <v>20373</v>
      </c>
      <c r="F8" s="11" t="s">
        <v>187</v>
      </c>
      <c r="G8" s="12" t="s">
        <v>179</v>
      </c>
      <c r="H8" s="12" t="s">
        <v>209</v>
      </c>
      <c r="I8" s="15">
        <v>20373</v>
      </c>
      <c r="J8" s="12" t="s">
        <v>210</v>
      </c>
      <c r="K8" s="9"/>
      <c r="L8" s="9" t="s">
        <v>211</v>
      </c>
      <c r="M8" s="10">
        <v>0</v>
      </c>
      <c r="N8" s="10">
        <f t="shared" si="0"/>
        <v>20373</v>
      </c>
      <c r="O8" s="9" t="s">
        <v>212</v>
      </c>
      <c r="P8" s="9" t="s">
        <v>213</v>
      </c>
      <c r="Q8" s="22" t="s">
        <v>184</v>
      </c>
    </row>
    <row r="9" hidden="1" customHeight="1" spans="1:18">
      <c r="A9" s="8">
        <v>45526</v>
      </c>
      <c r="B9" s="4">
        <v>7</v>
      </c>
      <c r="C9" s="9" t="s">
        <v>214</v>
      </c>
      <c r="D9" s="9" t="s">
        <v>186</v>
      </c>
      <c r="E9" s="10">
        <v>10017</v>
      </c>
      <c r="F9" s="11" t="s">
        <v>187</v>
      </c>
      <c r="G9" s="12" t="s">
        <v>179</v>
      </c>
      <c r="H9" s="12" t="s">
        <v>215</v>
      </c>
      <c r="I9" s="15">
        <v>10017</v>
      </c>
      <c r="J9" s="12" t="s">
        <v>216</v>
      </c>
      <c r="K9" s="9" t="s">
        <v>217</v>
      </c>
      <c r="L9" s="9" t="s">
        <v>218</v>
      </c>
      <c r="M9" s="10"/>
      <c r="N9" s="10"/>
      <c r="O9" s="9" t="s">
        <v>149</v>
      </c>
      <c r="P9" s="9" t="s">
        <v>219</v>
      </c>
      <c r="Q9" s="22" t="s">
        <v>184</v>
      </c>
      <c r="R9" t="s">
        <v>220</v>
      </c>
    </row>
    <row r="10" customHeight="1" spans="1:17">
      <c r="A10" s="8">
        <v>45526</v>
      </c>
      <c r="B10" s="4">
        <v>8</v>
      </c>
      <c r="C10" s="9" t="s">
        <v>221</v>
      </c>
      <c r="D10" s="9" t="s">
        <v>186</v>
      </c>
      <c r="E10" s="10">
        <v>88212</v>
      </c>
      <c r="F10" s="11" t="s">
        <v>187</v>
      </c>
      <c r="G10" s="12" t="s">
        <v>179</v>
      </c>
      <c r="H10" s="12" t="s">
        <v>222</v>
      </c>
      <c r="I10" s="15">
        <v>28212</v>
      </c>
      <c r="J10" s="12" t="s">
        <v>223</v>
      </c>
      <c r="K10" s="9"/>
      <c r="L10" s="9" t="s">
        <v>224</v>
      </c>
      <c r="M10" s="10">
        <v>0</v>
      </c>
      <c r="N10" s="10">
        <f t="shared" si="0"/>
        <v>28212</v>
      </c>
      <c r="O10" s="9" t="s">
        <v>159</v>
      </c>
      <c r="P10" s="9" t="s">
        <v>192</v>
      </c>
      <c r="Q10" s="22" t="s">
        <v>184</v>
      </c>
    </row>
    <row r="11" customHeight="1" spans="1:17">
      <c r="A11" s="8">
        <v>45549</v>
      </c>
      <c r="B11" s="4">
        <v>16</v>
      </c>
      <c r="C11" s="9" t="s">
        <v>225</v>
      </c>
      <c r="D11" s="9" t="s">
        <v>226</v>
      </c>
      <c r="E11" s="10">
        <v>28860</v>
      </c>
      <c r="F11" s="11" t="s">
        <v>187</v>
      </c>
      <c r="G11" s="12" t="s">
        <v>179</v>
      </c>
      <c r="H11" s="12" t="s">
        <v>195</v>
      </c>
      <c r="I11" s="15">
        <v>19000</v>
      </c>
      <c r="J11" s="12" t="s">
        <v>227</v>
      </c>
      <c r="K11" s="9"/>
      <c r="L11" s="9" t="s">
        <v>228</v>
      </c>
      <c r="M11" s="10">
        <v>0</v>
      </c>
      <c r="N11" s="10">
        <f t="shared" si="0"/>
        <v>19000</v>
      </c>
      <c r="O11" s="9" t="s">
        <v>159</v>
      </c>
      <c r="P11" s="9" t="s">
        <v>192</v>
      </c>
      <c r="Q11" s="22" t="s">
        <v>184</v>
      </c>
    </row>
    <row r="12" hidden="1" customHeight="1" spans="1:17">
      <c r="A12" s="8">
        <v>45549</v>
      </c>
      <c r="B12" s="4">
        <v>24</v>
      </c>
      <c r="C12" s="9" t="s">
        <v>229</v>
      </c>
      <c r="D12" s="9" t="s">
        <v>186</v>
      </c>
      <c r="E12" s="10">
        <v>35063</v>
      </c>
      <c r="F12" s="11" t="s">
        <v>178</v>
      </c>
      <c r="G12" s="12" t="s">
        <v>179</v>
      </c>
      <c r="H12" s="12" t="s">
        <v>230</v>
      </c>
      <c r="I12" s="15">
        <f>-35063+35063</f>
        <v>0</v>
      </c>
      <c r="J12" s="16" t="s">
        <v>231</v>
      </c>
      <c r="K12" s="18"/>
      <c r="L12" s="9"/>
      <c r="M12" s="10">
        <f>27263-27263</f>
        <v>0</v>
      </c>
      <c r="N12" s="10">
        <f t="shared" si="0"/>
        <v>0</v>
      </c>
      <c r="O12" s="9" t="s">
        <v>182</v>
      </c>
      <c r="P12" s="9" t="s">
        <v>183</v>
      </c>
      <c r="Q12" s="22" t="s">
        <v>184</v>
      </c>
    </row>
    <row r="13" hidden="1" customHeight="1" spans="1:17">
      <c r="A13" s="8">
        <v>45554</v>
      </c>
      <c r="B13" s="4">
        <v>18</v>
      </c>
      <c r="C13" s="9" t="s">
        <v>232</v>
      </c>
      <c r="D13" s="9" t="s">
        <v>186</v>
      </c>
      <c r="E13" s="10">
        <v>2720</v>
      </c>
      <c r="F13" s="11" t="s">
        <v>187</v>
      </c>
      <c r="G13" s="12" t="s">
        <v>179</v>
      </c>
      <c r="H13" s="12" t="s">
        <v>233</v>
      </c>
      <c r="I13" s="15">
        <v>2720</v>
      </c>
      <c r="J13" s="12" t="s">
        <v>234</v>
      </c>
      <c r="K13" s="9" t="s">
        <v>235</v>
      </c>
      <c r="L13" s="9" t="s">
        <v>236</v>
      </c>
      <c r="M13" s="10">
        <v>2720</v>
      </c>
      <c r="N13" s="10">
        <f t="shared" si="0"/>
        <v>0</v>
      </c>
      <c r="O13" s="9" t="s">
        <v>212</v>
      </c>
      <c r="P13" s="9" t="s">
        <v>213</v>
      </c>
      <c r="Q13" s="22" t="s">
        <v>184</v>
      </c>
    </row>
    <row r="14" hidden="1" customHeight="1" spans="1:17">
      <c r="A14" s="8">
        <v>45554</v>
      </c>
      <c r="B14" s="4">
        <v>18</v>
      </c>
      <c r="C14" s="9" t="s">
        <v>237</v>
      </c>
      <c r="D14" s="9" t="s">
        <v>186</v>
      </c>
      <c r="E14" s="10">
        <v>6080</v>
      </c>
      <c r="F14" s="11" t="s">
        <v>187</v>
      </c>
      <c r="G14" s="12" t="s">
        <v>179</v>
      </c>
      <c r="H14" s="12" t="s">
        <v>233</v>
      </c>
      <c r="I14" s="15">
        <v>6080</v>
      </c>
      <c r="J14" s="12" t="s">
        <v>234</v>
      </c>
      <c r="K14" s="9" t="s">
        <v>238</v>
      </c>
      <c r="L14" s="9" t="s">
        <v>236</v>
      </c>
      <c r="M14" s="10">
        <v>0</v>
      </c>
      <c r="N14" s="10">
        <f t="shared" si="0"/>
        <v>6080</v>
      </c>
      <c r="O14" s="9" t="s">
        <v>212</v>
      </c>
      <c r="P14" s="9" t="s">
        <v>213</v>
      </c>
      <c r="Q14" s="22" t="s">
        <v>184</v>
      </c>
    </row>
    <row r="15" customHeight="1" spans="1:18">
      <c r="A15" s="8">
        <v>45555</v>
      </c>
      <c r="B15" s="4">
        <v>17</v>
      </c>
      <c r="C15" s="9" t="s">
        <v>239</v>
      </c>
      <c r="D15" s="9" t="s">
        <v>186</v>
      </c>
      <c r="E15" s="10">
        <v>25267</v>
      </c>
      <c r="F15" s="11" t="s">
        <v>187</v>
      </c>
      <c r="G15" s="12" t="s">
        <v>179</v>
      </c>
      <c r="H15" s="12" t="s">
        <v>195</v>
      </c>
      <c r="I15" s="15">
        <v>24792</v>
      </c>
      <c r="J15" s="12" t="s">
        <v>240</v>
      </c>
      <c r="K15" s="9"/>
      <c r="L15" s="9" t="s">
        <v>241</v>
      </c>
      <c r="M15" s="10">
        <v>0</v>
      </c>
      <c r="N15" s="10">
        <v>0</v>
      </c>
      <c r="O15" s="9" t="s">
        <v>159</v>
      </c>
      <c r="P15" s="9" t="s">
        <v>192</v>
      </c>
      <c r="Q15" s="22" t="s">
        <v>184</v>
      </c>
      <c r="R15" t="s">
        <v>220</v>
      </c>
    </row>
    <row r="16" hidden="1" customHeight="1" spans="1:18">
      <c r="A16" s="8">
        <v>45555</v>
      </c>
      <c r="B16" s="4">
        <v>17</v>
      </c>
      <c r="C16" s="9" t="s">
        <v>242</v>
      </c>
      <c r="D16" s="9" t="s">
        <v>186</v>
      </c>
      <c r="E16" s="10">
        <v>6400</v>
      </c>
      <c r="F16" s="11" t="s">
        <v>187</v>
      </c>
      <c r="G16" s="12" t="s">
        <v>179</v>
      </c>
      <c r="H16" s="12" t="s">
        <v>243</v>
      </c>
      <c r="I16" s="15">
        <v>6400</v>
      </c>
      <c r="J16" s="12" t="s">
        <v>234</v>
      </c>
      <c r="K16" s="9" t="s">
        <v>244</v>
      </c>
      <c r="L16" s="9" t="s">
        <v>245</v>
      </c>
      <c r="M16" s="10">
        <v>0</v>
      </c>
      <c r="N16" s="10">
        <v>0</v>
      </c>
      <c r="O16" s="9" t="s">
        <v>212</v>
      </c>
      <c r="P16" s="9" t="s">
        <v>213</v>
      </c>
      <c r="Q16" s="22" t="s">
        <v>184</v>
      </c>
      <c r="R16" t="s">
        <v>220</v>
      </c>
    </row>
    <row r="17" customHeight="1" spans="1:17">
      <c r="A17" s="8">
        <v>45631</v>
      </c>
      <c r="B17" s="4">
        <v>20</v>
      </c>
      <c r="C17" s="9" t="s">
        <v>246</v>
      </c>
      <c r="D17" s="9" t="s">
        <v>194</v>
      </c>
      <c r="E17" s="10">
        <v>14612</v>
      </c>
      <c r="F17" s="11" t="s">
        <v>247</v>
      </c>
      <c r="G17" s="12" t="s">
        <v>179</v>
      </c>
      <c r="H17" s="12" t="s">
        <v>248</v>
      </c>
      <c r="I17" s="15">
        <v>12390</v>
      </c>
      <c r="J17" s="12" t="s">
        <v>249</v>
      </c>
      <c r="K17" s="9"/>
      <c r="L17" s="9"/>
      <c r="M17" s="10">
        <v>930</v>
      </c>
      <c r="N17" s="10">
        <f t="shared" si="0"/>
        <v>11460</v>
      </c>
      <c r="O17" s="9" t="s">
        <v>159</v>
      </c>
      <c r="P17" s="9" t="s">
        <v>192</v>
      </c>
      <c r="Q17" s="22" t="s">
        <v>184</v>
      </c>
    </row>
    <row r="18" customHeight="1" spans="1:17">
      <c r="A18" s="8">
        <v>45635</v>
      </c>
      <c r="B18" s="4">
        <v>18</v>
      </c>
      <c r="C18" s="9" t="s">
        <v>250</v>
      </c>
      <c r="D18" s="9" t="s">
        <v>200</v>
      </c>
      <c r="E18" s="10">
        <v>32080</v>
      </c>
      <c r="F18" s="11" t="s">
        <v>247</v>
      </c>
      <c r="G18" s="12" t="s">
        <v>179</v>
      </c>
      <c r="H18" s="12" t="s">
        <v>251</v>
      </c>
      <c r="I18" s="15">
        <v>32080</v>
      </c>
      <c r="J18" s="12" t="s">
        <v>252</v>
      </c>
      <c r="K18" s="9" t="s">
        <v>253</v>
      </c>
      <c r="L18" s="9" t="s">
        <v>253</v>
      </c>
      <c r="M18" s="10">
        <v>11306</v>
      </c>
      <c r="N18" s="10">
        <f t="shared" si="0"/>
        <v>20774</v>
      </c>
      <c r="O18" s="9" t="s">
        <v>159</v>
      </c>
      <c r="P18" s="9" t="s">
        <v>192</v>
      </c>
      <c r="Q18" s="22" t="s">
        <v>184</v>
      </c>
    </row>
    <row r="19" customHeight="1" spans="1:17">
      <c r="A19" s="8">
        <v>45635</v>
      </c>
      <c r="B19" s="4">
        <v>18</v>
      </c>
      <c r="C19" s="9" t="s">
        <v>250</v>
      </c>
      <c r="D19" s="9" t="s">
        <v>254</v>
      </c>
      <c r="E19" s="10">
        <v>33740</v>
      </c>
      <c r="F19" s="11" t="s">
        <v>247</v>
      </c>
      <c r="G19" s="12" t="s">
        <v>179</v>
      </c>
      <c r="H19" s="12"/>
      <c r="I19" s="15">
        <v>33740</v>
      </c>
      <c r="J19" s="12"/>
      <c r="K19" s="9" t="s">
        <v>255</v>
      </c>
      <c r="L19" s="9" t="s">
        <v>255</v>
      </c>
      <c r="M19" s="10">
        <v>11306</v>
      </c>
      <c r="N19" s="10">
        <f t="shared" si="0"/>
        <v>22434</v>
      </c>
      <c r="O19" s="9" t="s">
        <v>159</v>
      </c>
      <c r="P19" s="9" t="s">
        <v>192</v>
      </c>
      <c r="Q19" s="22" t="s">
        <v>184</v>
      </c>
    </row>
    <row r="20" hidden="1" customHeight="1" spans="1:17">
      <c r="A20" s="8">
        <v>45645</v>
      </c>
      <c r="B20" s="4">
        <v>33</v>
      </c>
      <c r="C20" s="9" t="s">
        <v>256</v>
      </c>
      <c r="D20" s="9" t="s">
        <v>186</v>
      </c>
      <c r="E20" s="10">
        <v>4000</v>
      </c>
      <c r="F20" s="11" t="s">
        <v>187</v>
      </c>
      <c r="G20" s="12" t="s">
        <v>179</v>
      </c>
      <c r="H20" s="12" t="s">
        <v>257</v>
      </c>
      <c r="I20" s="15">
        <v>4000</v>
      </c>
      <c r="J20" s="12" t="s">
        <v>258</v>
      </c>
      <c r="K20" s="9" t="s">
        <v>259</v>
      </c>
      <c r="L20" s="9" t="s">
        <v>260</v>
      </c>
      <c r="M20" s="10">
        <v>4000</v>
      </c>
      <c r="N20" s="10">
        <f t="shared" si="0"/>
        <v>0</v>
      </c>
      <c r="O20" s="9" t="s">
        <v>145</v>
      </c>
      <c r="P20" s="9" t="s">
        <v>261</v>
      </c>
      <c r="Q20" s="22" t="s">
        <v>184</v>
      </c>
    </row>
    <row r="21" customHeight="1" spans="1:17">
      <c r="A21" s="8">
        <v>45645</v>
      </c>
      <c r="B21" s="4">
        <v>34</v>
      </c>
      <c r="C21" s="9" t="s">
        <v>262</v>
      </c>
      <c r="D21" s="9" t="s">
        <v>186</v>
      </c>
      <c r="E21" s="10">
        <v>18603</v>
      </c>
      <c r="F21" s="11" t="s">
        <v>187</v>
      </c>
      <c r="G21" s="12" t="s">
        <v>179</v>
      </c>
      <c r="H21" s="12" t="s">
        <v>195</v>
      </c>
      <c r="I21" s="15">
        <v>18603</v>
      </c>
      <c r="J21" s="12" t="s">
        <v>252</v>
      </c>
      <c r="K21" s="9"/>
      <c r="L21" s="9"/>
      <c r="M21" s="10">
        <v>29803</v>
      </c>
      <c r="N21" s="10">
        <f t="shared" si="0"/>
        <v>-11200</v>
      </c>
      <c r="O21" s="9" t="s">
        <v>159</v>
      </c>
      <c r="P21" s="9" t="s">
        <v>192</v>
      </c>
      <c r="Q21" s="22" t="s">
        <v>184</v>
      </c>
    </row>
    <row r="22" customHeight="1" spans="1:17">
      <c r="A22" s="8">
        <v>45645</v>
      </c>
      <c r="B22" s="4">
        <v>34</v>
      </c>
      <c r="C22" s="9" t="s">
        <v>263</v>
      </c>
      <c r="D22" s="9" t="s">
        <v>186</v>
      </c>
      <c r="E22" s="10">
        <v>11200</v>
      </c>
      <c r="F22" s="11" t="s">
        <v>187</v>
      </c>
      <c r="G22" s="12"/>
      <c r="H22" s="12"/>
      <c r="I22" s="15">
        <v>11200</v>
      </c>
      <c r="J22" s="12" t="s">
        <v>252</v>
      </c>
      <c r="K22" s="9"/>
      <c r="L22" s="9"/>
      <c r="M22" s="10">
        <v>0</v>
      </c>
      <c r="N22" s="10">
        <f t="shared" si="0"/>
        <v>11200</v>
      </c>
      <c r="O22" s="9" t="s">
        <v>159</v>
      </c>
      <c r="P22" s="9" t="s">
        <v>192</v>
      </c>
      <c r="Q22" s="22" t="s">
        <v>184</v>
      </c>
    </row>
    <row r="23" hidden="1" customHeight="1" spans="1:17">
      <c r="A23" s="8">
        <v>45645</v>
      </c>
      <c r="B23" s="4">
        <v>35</v>
      </c>
      <c r="C23" s="9" t="s">
        <v>264</v>
      </c>
      <c r="D23" s="9" t="s">
        <v>186</v>
      </c>
      <c r="E23" s="10">
        <v>10000</v>
      </c>
      <c r="F23" s="11" t="s">
        <v>187</v>
      </c>
      <c r="G23" s="12" t="s">
        <v>179</v>
      </c>
      <c r="H23" s="12" t="s">
        <v>265</v>
      </c>
      <c r="I23" s="15">
        <v>10000</v>
      </c>
      <c r="J23" s="12" t="s">
        <v>266</v>
      </c>
      <c r="K23" s="9"/>
      <c r="L23" s="9" t="s">
        <v>267</v>
      </c>
      <c r="M23" s="10">
        <v>0</v>
      </c>
      <c r="N23" s="10">
        <f t="shared" si="0"/>
        <v>10000</v>
      </c>
      <c r="O23" s="9" t="s">
        <v>144</v>
      </c>
      <c r="P23" s="9" t="s">
        <v>268</v>
      </c>
      <c r="Q23" s="22" t="s">
        <v>184</v>
      </c>
    </row>
    <row r="24" hidden="1" customHeight="1" spans="1:17">
      <c r="A24" s="8">
        <v>45645</v>
      </c>
      <c r="B24" s="4">
        <v>35</v>
      </c>
      <c r="C24" s="9" t="s">
        <v>269</v>
      </c>
      <c r="D24" s="9" t="s">
        <v>186</v>
      </c>
      <c r="E24" s="10">
        <v>5000</v>
      </c>
      <c r="F24" s="11" t="s">
        <v>187</v>
      </c>
      <c r="G24" s="12" t="s">
        <v>179</v>
      </c>
      <c r="H24" s="12" t="s">
        <v>265</v>
      </c>
      <c r="I24" s="15">
        <v>5000</v>
      </c>
      <c r="J24" s="12" t="s">
        <v>270</v>
      </c>
      <c r="K24" s="9"/>
      <c r="L24" s="9" t="s">
        <v>267</v>
      </c>
      <c r="M24" s="10">
        <v>0</v>
      </c>
      <c r="N24" s="10">
        <f t="shared" si="0"/>
        <v>5000</v>
      </c>
      <c r="O24" s="9" t="s">
        <v>144</v>
      </c>
      <c r="P24" s="9" t="s">
        <v>268</v>
      </c>
      <c r="Q24" s="22" t="s">
        <v>184</v>
      </c>
    </row>
    <row r="25" hidden="1" customHeight="1" spans="1:17">
      <c r="A25" s="8">
        <v>45645</v>
      </c>
      <c r="B25" s="4">
        <v>35</v>
      </c>
      <c r="C25" s="9" t="s">
        <v>271</v>
      </c>
      <c r="D25" s="9" t="s">
        <v>186</v>
      </c>
      <c r="E25" s="10">
        <v>15000</v>
      </c>
      <c r="F25" s="11" t="s">
        <v>187</v>
      </c>
      <c r="G25" s="12" t="s">
        <v>179</v>
      </c>
      <c r="H25" s="12" t="s">
        <v>265</v>
      </c>
      <c r="I25" s="15">
        <v>15000</v>
      </c>
      <c r="J25" s="12" t="s">
        <v>272</v>
      </c>
      <c r="K25" s="9"/>
      <c r="L25" s="9" t="s">
        <v>267</v>
      </c>
      <c r="M25" s="10">
        <v>0</v>
      </c>
      <c r="N25" s="10">
        <f t="shared" si="0"/>
        <v>15000</v>
      </c>
      <c r="O25" s="9" t="s">
        <v>144</v>
      </c>
      <c r="P25" s="9" t="s">
        <v>268</v>
      </c>
      <c r="Q25" s="22" t="s">
        <v>184</v>
      </c>
    </row>
    <row r="26" hidden="1" customHeight="1" spans="1:17">
      <c r="A26" s="8">
        <v>45645</v>
      </c>
      <c r="B26" s="4">
        <v>37</v>
      </c>
      <c r="C26" s="9" t="s">
        <v>273</v>
      </c>
      <c r="D26" s="9" t="s">
        <v>274</v>
      </c>
      <c r="E26" s="10">
        <v>25240</v>
      </c>
      <c r="F26" s="11" t="s">
        <v>247</v>
      </c>
      <c r="G26" s="12" t="s">
        <v>179</v>
      </c>
      <c r="H26" s="12" t="s">
        <v>275</v>
      </c>
      <c r="I26" s="15">
        <v>25240</v>
      </c>
      <c r="J26" s="12" t="s">
        <v>276</v>
      </c>
      <c r="K26" s="9" t="s">
        <v>277</v>
      </c>
      <c r="L26" s="9" t="s">
        <v>278</v>
      </c>
      <c r="M26" s="10">
        <v>0</v>
      </c>
      <c r="N26" s="10">
        <f t="shared" si="0"/>
        <v>25240</v>
      </c>
      <c r="O26" s="9" t="s">
        <v>150</v>
      </c>
      <c r="P26" s="9" t="s">
        <v>279</v>
      </c>
      <c r="Q26" s="22" t="s">
        <v>184</v>
      </c>
    </row>
    <row r="27" hidden="1" customHeight="1" spans="1:17">
      <c r="A27" s="8">
        <v>45322</v>
      </c>
      <c r="B27" s="4">
        <v>18</v>
      </c>
      <c r="C27" s="9" t="s">
        <v>280</v>
      </c>
      <c r="D27" s="9" t="s">
        <v>281</v>
      </c>
      <c r="E27" s="10">
        <v>3300</v>
      </c>
      <c r="F27" s="11" t="s">
        <v>178</v>
      </c>
      <c r="G27" s="12" t="s">
        <v>282</v>
      </c>
      <c r="H27" s="12" t="s">
        <v>283</v>
      </c>
      <c r="I27" s="15">
        <v>3300</v>
      </c>
      <c r="J27" s="12" t="s">
        <v>284</v>
      </c>
      <c r="K27" s="9"/>
      <c r="L27" s="9" t="s">
        <v>285</v>
      </c>
      <c r="M27" s="19">
        <v>0</v>
      </c>
      <c r="N27" s="10">
        <f t="shared" si="0"/>
        <v>3300</v>
      </c>
      <c r="O27" s="9" t="s">
        <v>182</v>
      </c>
      <c r="P27" s="9" t="s">
        <v>183</v>
      </c>
      <c r="Q27" s="22" t="s">
        <v>286</v>
      </c>
    </row>
    <row r="28" customHeight="1" spans="1:17">
      <c r="A28" s="8">
        <v>45351</v>
      </c>
      <c r="B28" s="4">
        <v>71</v>
      </c>
      <c r="C28" s="9" t="s">
        <v>287</v>
      </c>
      <c r="D28" s="9" t="s">
        <v>288</v>
      </c>
      <c r="E28" s="10">
        <v>3891</v>
      </c>
      <c r="F28" s="11" t="s">
        <v>178</v>
      </c>
      <c r="G28" s="12" t="s">
        <v>282</v>
      </c>
      <c r="H28" s="12" t="s">
        <v>289</v>
      </c>
      <c r="I28" s="15">
        <v>3891</v>
      </c>
      <c r="J28" s="12" t="s">
        <v>290</v>
      </c>
      <c r="K28" s="20"/>
      <c r="L28" s="20" t="s">
        <v>291</v>
      </c>
      <c r="M28" s="10">
        <v>3559</v>
      </c>
      <c r="N28" s="10">
        <f t="shared" si="0"/>
        <v>332</v>
      </c>
      <c r="O28" s="9" t="s">
        <v>159</v>
      </c>
      <c r="P28" s="9" t="s">
        <v>192</v>
      </c>
      <c r="Q28" s="22" t="s">
        <v>286</v>
      </c>
    </row>
    <row r="29" hidden="1" customHeight="1" spans="1:18">
      <c r="A29" s="8">
        <v>45473</v>
      </c>
      <c r="B29" s="4">
        <v>115</v>
      </c>
      <c r="C29" s="9" t="s">
        <v>292</v>
      </c>
      <c r="D29" s="9" t="s">
        <v>293</v>
      </c>
      <c r="E29" s="10">
        <v>454</v>
      </c>
      <c r="F29" s="11" t="s">
        <v>178</v>
      </c>
      <c r="G29" s="12" t="s">
        <v>282</v>
      </c>
      <c r="H29" s="12" t="s">
        <v>294</v>
      </c>
      <c r="I29" s="15">
        <v>454</v>
      </c>
      <c r="J29" s="12" t="s">
        <v>295</v>
      </c>
      <c r="K29" s="9" t="s">
        <v>296</v>
      </c>
      <c r="L29" s="20" t="s">
        <v>297</v>
      </c>
      <c r="M29" s="19">
        <v>0</v>
      </c>
      <c r="N29" s="10">
        <v>0</v>
      </c>
      <c r="O29" s="9" t="s">
        <v>148</v>
      </c>
      <c r="P29" s="20" t="s">
        <v>298</v>
      </c>
      <c r="Q29" s="22" t="s">
        <v>286</v>
      </c>
      <c r="R29" t="s">
        <v>220</v>
      </c>
    </row>
    <row r="30" customHeight="1" spans="1:17">
      <c r="A30" s="8">
        <v>45657</v>
      </c>
      <c r="B30" s="4">
        <v>168</v>
      </c>
      <c r="C30" s="9" t="s">
        <v>299</v>
      </c>
      <c r="D30" s="9" t="s">
        <v>288</v>
      </c>
      <c r="E30" s="10">
        <v>25088</v>
      </c>
      <c r="F30" s="11" t="s">
        <v>178</v>
      </c>
      <c r="G30" s="12" t="s">
        <v>282</v>
      </c>
      <c r="H30" s="12" t="s">
        <v>300</v>
      </c>
      <c r="I30" s="15">
        <v>13097</v>
      </c>
      <c r="J30" s="12" t="s">
        <v>301</v>
      </c>
      <c r="K30" s="9" t="str">
        <f>_xlfn.DISPIMG("ID_855BF948FA2643958D13594A47E21ADD",1)</f>
        <v>=DISPIMG("ID_855BF948FA2643958D13594A47E21ADD",1)</v>
      </c>
      <c r="L30" s="20" t="s">
        <v>302</v>
      </c>
      <c r="M30" s="10">
        <v>2750</v>
      </c>
      <c r="N30" s="10">
        <f t="shared" si="0"/>
        <v>10347</v>
      </c>
      <c r="O30" s="9" t="s">
        <v>159</v>
      </c>
      <c r="P30" s="9" t="s">
        <v>192</v>
      </c>
      <c r="Q30" s="22" t="s">
        <v>286</v>
      </c>
    </row>
  </sheetData>
  <autoFilter xmlns:etc="http://www.wps.cn/officeDocument/2017/etCustomData" ref="A2:W30" etc:filterBottomFollowUsedRange="0">
    <filterColumn colId="14">
      <customFilters>
        <customFilter operator="equal" val="印刷、宣传费"/>
      </customFilters>
    </filterColumn>
    <extLst/>
  </autoFilter>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2:R30"/>
  <sheetViews>
    <sheetView workbookViewId="0">
      <pane ySplit="2" topLeftCell="A15" activePane="bottomLeft" state="frozen"/>
      <selection/>
      <selection pane="bottomLeft" activeCell="J46" sqref="J46"/>
    </sheetView>
  </sheetViews>
  <sheetFormatPr defaultColWidth="9" defaultRowHeight="25" customHeight="1"/>
  <cols>
    <col min="1" max="1" width="10.125"/>
    <col min="2" max="2" width="5.125" customWidth="1"/>
    <col min="5" max="5" width="10.125"/>
    <col min="6" max="6" width="11.125" style="2" customWidth="1"/>
    <col min="7" max="8" width="9" style="2"/>
    <col min="9" max="9" width="10.125" style="2"/>
    <col min="10" max="10" width="10.875" style="2" customWidth="1"/>
    <col min="11" max="11" width="9" customWidth="1"/>
    <col min="13" max="13" width="10.125" style="3"/>
    <col min="14" max="14" width="12.625" style="3"/>
    <col min="18" max="18" width="12.625"/>
  </cols>
  <sheetData>
    <row r="2" s="1" customFormat="1" customHeight="1" spans="1:17">
      <c r="A2" s="4" t="s">
        <v>160</v>
      </c>
      <c r="B2" s="4" t="s">
        <v>161</v>
      </c>
      <c r="C2" s="4" t="s">
        <v>162</v>
      </c>
      <c r="D2" s="4" t="s">
        <v>163</v>
      </c>
      <c r="E2" s="5" t="s">
        <v>164</v>
      </c>
      <c r="F2" s="6" t="s">
        <v>165</v>
      </c>
      <c r="G2" s="7" t="s">
        <v>166</v>
      </c>
      <c r="H2" s="7" t="s">
        <v>167</v>
      </c>
      <c r="I2" s="13" t="s">
        <v>168</v>
      </c>
      <c r="J2" s="7" t="s">
        <v>169</v>
      </c>
      <c r="K2" s="7" t="s">
        <v>140</v>
      </c>
      <c r="L2" s="4" t="s">
        <v>170</v>
      </c>
      <c r="M2" s="5" t="s">
        <v>171</v>
      </c>
      <c r="N2" s="13" t="s">
        <v>172</v>
      </c>
      <c r="O2" s="4" t="s">
        <v>173</v>
      </c>
      <c r="P2" s="14" t="s">
        <v>174</v>
      </c>
      <c r="Q2" s="21" t="s">
        <v>175</v>
      </c>
    </row>
    <row r="3" hidden="1" customHeight="1" spans="1:17">
      <c r="A3" s="8">
        <v>45428</v>
      </c>
      <c r="B3" s="4">
        <v>27</v>
      </c>
      <c r="C3" s="9" t="s">
        <v>176</v>
      </c>
      <c r="D3" s="9" t="s">
        <v>177</v>
      </c>
      <c r="E3" s="10">
        <v>88635</v>
      </c>
      <c r="F3" s="11" t="s">
        <v>178</v>
      </c>
      <c r="G3" s="12" t="s">
        <v>179</v>
      </c>
      <c r="H3" s="12" t="s">
        <v>180</v>
      </c>
      <c r="I3" s="15">
        <f>-76581+76581</f>
        <v>0</v>
      </c>
      <c r="J3" s="16" t="s">
        <v>181</v>
      </c>
      <c r="K3" s="17"/>
      <c r="L3" s="9"/>
      <c r="M3" s="10">
        <f>-43935+43935</f>
        <v>0</v>
      </c>
      <c r="N3" s="10">
        <f t="shared" ref="N3:N8" si="0">+I3-M3</f>
        <v>0</v>
      </c>
      <c r="O3" s="9" t="s">
        <v>182</v>
      </c>
      <c r="P3" s="9" t="s">
        <v>183</v>
      </c>
      <c r="Q3" s="22" t="s">
        <v>184</v>
      </c>
    </row>
    <row r="4" hidden="1" customHeight="1" spans="1:17">
      <c r="A4" s="8">
        <v>45467</v>
      </c>
      <c r="B4" s="4">
        <v>6</v>
      </c>
      <c r="C4" s="9" t="s">
        <v>185</v>
      </c>
      <c r="D4" s="9" t="s">
        <v>186</v>
      </c>
      <c r="E4" s="10">
        <v>28298</v>
      </c>
      <c r="F4" s="11" t="s">
        <v>187</v>
      </c>
      <c r="G4" s="12" t="s">
        <v>179</v>
      </c>
      <c r="H4" s="12" t="s">
        <v>188</v>
      </c>
      <c r="I4" s="15">
        <v>28298</v>
      </c>
      <c r="J4" s="12" t="s">
        <v>189</v>
      </c>
      <c r="K4" s="9" t="s">
        <v>190</v>
      </c>
      <c r="L4" s="9" t="s">
        <v>191</v>
      </c>
      <c r="M4" s="10">
        <v>760</v>
      </c>
      <c r="N4" s="10">
        <f t="shared" si="0"/>
        <v>27538</v>
      </c>
      <c r="O4" s="9" t="s">
        <v>159</v>
      </c>
      <c r="P4" s="9" t="s">
        <v>192</v>
      </c>
      <c r="Q4" s="22" t="s">
        <v>184</v>
      </c>
    </row>
    <row r="5" hidden="1" customHeight="1" spans="1:17">
      <c r="A5" s="8">
        <v>45495</v>
      </c>
      <c r="B5" s="4">
        <v>10</v>
      </c>
      <c r="C5" s="9" t="s">
        <v>193</v>
      </c>
      <c r="D5" s="9" t="s">
        <v>194</v>
      </c>
      <c r="E5" s="10">
        <v>9500</v>
      </c>
      <c r="F5" s="11" t="s">
        <v>178</v>
      </c>
      <c r="G5" s="12" t="s">
        <v>179</v>
      </c>
      <c r="H5" s="12" t="s">
        <v>195</v>
      </c>
      <c r="I5" s="15">
        <f>-9500+9500</f>
        <v>0</v>
      </c>
      <c r="J5" s="16" t="s">
        <v>196</v>
      </c>
      <c r="K5" s="17" t="s">
        <v>197</v>
      </c>
      <c r="L5" s="9" t="s">
        <v>198</v>
      </c>
      <c r="M5" s="10">
        <v>0</v>
      </c>
      <c r="N5" s="10">
        <f t="shared" si="0"/>
        <v>0</v>
      </c>
      <c r="O5" s="9" t="s">
        <v>159</v>
      </c>
      <c r="P5" s="9" t="s">
        <v>192</v>
      </c>
      <c r="Q5" s="22" t="s">
        <v>184</v>
      </c>
    </row>
    <row r="6" hidden="1" customHeight="1" spans="1:17">
      <c r="A6" s="8">
        <v>45495</v>
      </c>
      <c r="B6" s="4">
        <v>11</v>
      </c>
      <c r="C6" s="9" t="s">
        <v>199</v>
      </c>
      <c r="D6" s="9" t="s">
        <v>200</v>
      </c>
      <c r="E6" s="10">
        <v>74868</v>
      </c>
      <c r="F6" s="11" t="s">
        <v>178</v>
      </c>
      <c r="G6" s="12" t="s">
        <v>179</v>
      </c>
      <c r="H6" s="12" t="s">
        <v>201</v>
      </c>
      <c r="I6" s="15">
        <f>-74868+74868</f>
        <v>0</v>
      </c>
      <c r="J6" s="16" t="s">
        <v>202</v>
      </c>
      <c r="K6" s="9" t="s">
        <v>203</v>
      </c>
      <c r="L6" s="9"/>
      <c r="M6" s="10">
        <f>-18000+18000</f>
        <v>0</v>
      </c>
      <c r="N6" s="10">
        <f t="shared" si="0"/>
        <v>0</v>
      </c>
      <c r="O6" s="9" t="s">
        <v>159</v>
      </c>
      <c r="P6" s="9" t="s">
        <v>192</v>
      </c>
      <c r="Q6" s="22" t="s">
        <v>184</v>
      </c>
    </row>
    <row r="7" hidden="1" customHeight="1" spans="1:17">
      <c r="A7" s="8">
        <v>45495</v>
      </c>
      <c r="B7" s="4">
        <v>13</v>
      </c>
      <c r="C7" s="9" t="s">
        <v>204</v>
      </c>
      <c r="D7" s="9" t="s">
        <v>186</v>
      </c>
      <c r="E7" s="10">
        <v>19736</v>
      </c>
      <c r="F7" s="11" t="s">
        <v>187</v>
      </c>
      <c r="G7" s="12" t="s">
        <v>179</v>
      </c>
      <c r="H7" s="12" t="s">
        <v>195</v>
      </c>
      <c r="I7" s="15">
        <v>19736</v>
      </c>
      <c r="J7" s="12" t="s">
        <v>205</v>
      </c>
      <c r="K7" s="9" t="s">
        <v>206</v>
      </c>
      <c r="L7" s="9" t="s">
        <v>207</v>
      </c>
      <c r="M7" s="10">
        <v>2101</v>
      </c>
      <c r="N7" s="10">
        <f t="shared" si="0"/>
        <v>17635</v>
      </c>
      <c r="O7" s="9" t="s">
        <v>159</v>
      </c>
      <c r="P7" s="9" t="s">
        <v>192</v>
      </c>
      <c r="Q7" s="22" t="s">
        <v>184</v>
      </c>
    </row>
    <row r="8" hidden="1" customHeight="1" spans="1:17">
      <c r="A8" s="8">
        <v>45497</v>
      </c>
      <c r="B8" s="4">
        <v>14</v>
      </c>
      <c r="C8" s="9" t="s">
        <v>208</v>
      </c>
      <c r="D8" s="9" t="s">
        <v>186</v>
      </c>
      <c r="E8" s="10">
        <v>20373</v>
      </c>
      <c r="F8" s="11" t="s">
        <v>187</v>
      </c>
      <c r="G8" s="12" t="s">
        <v>179</v>
      </c>
      <c r="H8" s="12" t="s">
        <v>209</v>
      </c>
      <c r="I8" s="15">
        <v>20373</v>
      </c>
      <c r="J8" s="12" t="s">
        <v>210</v>
      </c>
      <c r="K8" s="9"/>
      <c r="L8" s="9" t="s">
        <v>211</v>
      </c>
      <c r="M8" s="10">
        <v>0</v>
      </c>
      <c r="N8" s="10">
        <f t="shared" si="0"/>
        <v>20373</v>
      </c>
      <c r="O8" s="9" t="s">
        <v>212</v>
      </c>
      <c r="P8" s="9" t="s">
        <v>213</v>
      </c>
      <c r="Q8" s="22" t="s">
        <v>184</v>
      </c>
    </row>
    <row r="9" hidden="1" customHeight="1" spans="1:18">
      <c r="A9" s="8">
        <v>45526</v>
      </c>
      <c r="B9" s="4">
        <v>7</v>
      </c>
      <c r="C9" s="9" t="s">
        <v>214</v>
      </c>
      <c r="D9" s="9" t="s">
        <v>186</v>
      </c>
      <c r="E9" s="10">
        <v>10017</v>
      </c>
      <c r="F9" s="11" t="s">
        <v>187</v>
      </c>
      <c r="G9" s="12" t="s">
        <v>179</v>
      </c>
      <c r="H9" s="12" t="s">
        <v>215</v>
      </c>
      <c r="I9" s="15">
        <v>10017</v>
      </c>
      <c r="J9" s="12" t="s">
        <v>216</v>
      </c>
      <c r="K9" s="9" t="s">
        <v>217</v>
      </c>
      <c r="L9" s="9" t="s">
        <v>218</v>
      </c>
      <c r="M9" s="10"/>
      <c r="N9" s="10"/>
      <c r="O9" s="9" t="s">
        <v>149</v>
      </c>
      <c r="P9" s="9" t="s">
        <v>219</v>
      </c>
      <c r="Q9" s="22" t="s">
        <v>184</v>
      </c>
      <c r="R9" t="s">
        <v>220</v>
      </c>
    </row>
    <row r="10" hidden="1" customHeight="1" spans="1:17">
      <c r="A10" s="8">
        <v>45526</v>
      </c>
      <c r="B10" s="4">
        <v>8</v>
      </c>
      <c r="C10" s="9" t="s">
        <v>221</v>
      </c>
      <c r="D10" s="9" t="s">
        <v>186</v>
      </c>
      <c r="E10" s="10">
        <v>88212</v>
      </c>
      <c r="F10" s="11" t="s">
        <v>187</v>
      </c>
      <c r="G10" s="12" t="s">
        <v>179</v>
      </c>
      <c r="H10" s="12" t="s">
        <v>222</v>
      </c>
      <c r="I10" s="15">
        <v>28212</v>
      </c>
      <c r="J10" s="12" t="s">
        <v>223</v>
      </c>
      <c r="K10" s="9"/>
      <c r="L10" s="9" t="s">
        <v>224</v>
      </c>
      <c r="M10" s="10">
        <v>0</v>
      </c>
      <c r="N10" s="10">
        <f t="shared" ref="N10:N30" si="1">+I10-M10</f>
        <v>28212</v>
      </c>
      <c r="O10" s="9" t="s">
        <v>159</v>
      </c>
      <c r="P10" s="9" t="s">
        <v>192</v>
      </c>
      <c r="Q10" s="22" t="s">
        <v>184</v>
      </c>
    </row>
    <row r="11" hidden="1" customHeight="1" spans="1:17">
      <c r="A11" s="8">
        <v>45549</v>
      </c>
      <c r="B11" s="4">
        <v>16</v>
      </c>
      <c r="C11" s="9" t="s">
        <v>225</v>
      </c>
      <c r="D11" s="9" t="s">
        <v>226</v>
      </c>
      <c r="E11" s="10">
        <v>28860</v>
      </c>
      <c r="F11" s="11" t="s">
        <v>187</v>
      </c>
      <c r="G11" s="12" t="s">
        <v>179</v>
      </c>
      <c r="H11" s="12" t="s">
        <v>195</v>
      </c>
      <c r="I11" s="15">
        <v>19000</v>
      </c>
      <c r="J11" s="12" t="s">
        <v>227</v>
      </c>
      <c r="K11" s="9"/>
      <c r="L11" s="9" t="s">
        <v>228</v>
      </c>
      <c r="M11" s="10">
        <v>0</v>
      </c>
      <c r="N11" s="10">
        <f t="shared" si="1"/>
        <v>19000</v>
      </c>
      <c r="O11" s="9" t="s">
        <v>159</v>
      </c>
      <c r="P11" s="9" t="s">
        <v>192</v>
      </c>
      <c r="Q11" s="22" t="s">
        <v>184</v>
      </c>
    </row>
    <row r="12" hidden="1" customHeight="1" spans="1:17">
      <c r="A12" s="8">
        <v>45549</v>
      </c>
      <c r="B12" s="4">
        <v>24</v>
      </c>
      <c r="C12" s="9" t="s">
        <v>229</v>
      </c>
      <c r="D12" s="9" t="s">
        <v>186</v>
      </c>
      <c r="E12" s="10">
        <v>35063</v>
      </c>
      <c r="F12" s="11" t="s">
        <v>178</v>
      </c>
      <c r="G12" s="12" t="s">
        <v>179</v>
      </c>
      <c r="H12" s="12" t="s">
        <v>230</v>
      </c>
      <c r="I12" s="15">
        <f>-35063+35063</f>
        <v>0</v>
      </c>
      <c r="J12" s="16" t="s">
        <v>231</v>
      </c>
      <c r="K12" s="18"/>
      <c r="L12" s="9"/>
      <c r="M12" s="10">
        <f>27263-27263</f>
        <v>0</v>
      </c>
      <c r="N12" s="10">
        <f t="shared" si="1"/>
        <v>0</v>
      </c>
      <c r="O12" s="9" t="s">
        <v>182</v>
      </c>
      <c r="P12" s="9" t="s">
        <v>183</v>
      </c>
      <c r="Q12" s="22" t="s">
        <v>184</v>
      </c>
    </row>
    <row r="13" hidden="1" customHeight="1" spans="1:17">
      <c r="A13" s="8">
        <v>45554</v>
      </c>
      <c r="B13" s="4">
        <v>18</v>
      </c>
      <c r="C13" s="9" t="s">
        <v>232</v>
      </c>
      <c r="D13" s="9" t="s">
        <v>186</v>
      </c>
      <c r="E13" s="10">
        <v>2720</v>
      </c>
      <c r="F13" s="11" t="s">
        <v>187</v>
      </c>
      <c r="G13" s="12" t="s">
        <v>179</v>
      </c>
      <c r="H13" s="12" t="s">
        <v>233</v>
      </c>
      <c r="I13" s="15">
        <v>2720</v>
      </c>
      <c r="J13" s="12" t="s">
        <v>234</v>
      </c>
      <c r="K13" s="9" t="s">
        <v>235</v>
      </c>
      <c r="L13" s="9" t="s">
        <v>236</v>
      </c>
      <c r="M13" s="10">
        <v>2720</v>
      </c>
      <c r="N13" s="10">
        <f t="shared" si="1"/>
        <v>0</v>
      </c>
      <c r="O13" s="9" t="s">
        <v>212</v>
      </c>
      <c r="P13" s="9" t="s">
        <v>213</v>
      </c>
      <c r="Q13" s="22" t="s">
        <v>184</v>
      </c>
    </row>
    <row r="14" hidden="1" customHeight="1" spans="1:17">
      <c r="A14" s="8">
        <v>45554</v>
      </c>
      <c r="B14" s="4">
        <v>18</v>
      </c>
      <c r="C14" s="9" t="s">
        <v>237</v>
      </c>
      <c r="D14" s="9" t="s">
        <v>186</v>
      </c>
      <c r="E14" s="10">
        <v>6080</v>
      </c>
      <c r="F14" s="11" t="s">
        <v>187</v>
      </c>
      <c r="G14" s="12" t="s">
        <v>179</v>
      </c>
      <c r="H14" s="12" t="s">
        <v>233</v>
      </c>
      <c r="I14" s="15">
        <v>6080</v>
      </c>
      <c r="J14" s="12" t="s">
        <v>234</v>
      </c>
      <c r="K14" s="9" t="s">
        <v>238</v>
      </c>
      <c r="L14" s="9" t="s">
        <v>236</v>
      </c>
      <c r="M14" s="10">
        <v>0</v>
      </c>
      <c r="N14" s="10">
        <f t="shared" si="1"/>
        <v>6080</v>
      </c>
      <c r="O14" s="9" t="s">
        <v>212</v>
      </c>
      <c r="P14" s="9" t="s">
        <v>213</v>
      </c>
      <c r="Q14" s="22" t="s">
        <v>184</v>
      </c>
    </row>
    <row r="15" customHeight="1" spans="1:18">
      <c r="A15" s="8">
        <v>45555</v>
      </c>
      <c r="B15" s="4">
        <v>17</v>
      </c>
      <c r="C15" s="9" t="s">
        <v>239</v>
      </c>
      <c r="D15" s="9" t="s">
        <v>186</v>
      </c>
      <c r="E15" s="10">
        <v>25267</v>
      </c>
      <c r="F15" s="11" t="s">
        <v>187</v>
      </c>
      <c r="G15" s="12" t="s">
        <v>179</v>
      </c>
      <c r="H15" s="12" t="s">
        <v>195</v>
      </c>
      <c r="I15" s="15">
        <v>24792</v>
      </c>
      <c r="J15" s="12" t="s">
        <v>240</v>
      </c>
      <c r="K15" s="9"/>
      <c r="L15" s="9" t="s">
        <v>241</v>
      </c>
      <c r="M15" s="10">
        <v>0</v>
      </c>
      <c r="N15" s="10">
        <f t="shared" si="1"/>
        <v>24792</v>
      </c>
      <c r="O15" s="9" t="s">
        <v>159</v>
      </c>
      <c r="P15" s="9" t="s">
        <v>192</v>
      </c>
      <c r="Q15" s="22" t="s">
        <v>184</v>
      </c>
      <c r="R15" t="s">
        <v>220</v>
      </c>
    </row>
    <row r="16" customHeight="1" spans="1:18">
      <c r="A16" s="8">
        <v>45555</v>
      </c>
      <c r="B16" s="4">
        <v>17</v>
      </c>
      <c r="C16" s="9" t="s">
        <v>242</v>
      </c>
      <c r="D16" s="9" t="s">
        <v>186</v>
      </c>
      <c r="E16" s="10">
        <v>6400</v>
      </c>
      <c r="F16" s="11" t="s">
        <v>187</v>
      </c>
      <c r="G16" s="12" t="s">
        <v>179</v>
      </c>
      <c r="H16" s="12" t="s">
        <v>243</v>
      </c>
      <c r="I16" s="15">
        <v>6400</v>
      </c>
      <c r="J16" s="12" t="s">
        <v>234</v>
      </c>
      <c r="K16" s="9" t="s">
        <v>244</v>
      </c>
      <c r="L16" s="9" t="s">
        <v>245</v>
      </c>
      <c r="M16" s="10">
        <v>0</v>
      </c>
      <c r="N16" s="10">
        <f t="shared" si="1"/>
        <v>6400</v>
      </c>
      <c r="O16" s="9" t="s">
        <v>212</v>
      </c>
      <c r="P16" s="9" t="s">
        <v>213</v>
      </c>
      <c r="Q16" s="22" t="s">
        <v>184</v>
      </c>
      <c r="R16" t="s">
        <v>220</v>
      </c>
    </row>
    <row r="17" hidden="1" customHeight="1" spans="1:17">
      <c r="A17" s="8">
        <v>45631</v>
      </c>
      <c r="B17" s="4">
        <v>20</v>
      </c>
      <c r="C17" s="9" t="s">
        <v>246</v>
      </c>
      <c r="D17" s="9" t="s">
        <v>194</v>
      </c>
      <c r="E17" s="10">
        <v>14612</v>
      </c>
      <c r="F17" s="11" t="s">
        <v>247</v>
      </c>
      <c r="G17" s="12" t="s">
        <v>179</v>
      </c>
      <c r="H17" s="12" t="s">
        <v>248</v>
      </c>
      <c r="I17" s="15">
        <v>12390</v>
      </c>
      <c r="J17" s="12" t="s">
        <v>249</v>
      </c>
      <c r="K17" s="9"/>
      <c r="L17" s="9"/>
      <c r="M17" s="10">
        <v>930</v>
      </c>
      <c r="N17" s="10">
        <f t="shared" si="1"/>
        <v>11460</v>
      </c>
      <c r="O17" s="9" t="s">
        <v>159</v>
      </c>
      <c r="P17" s="9" t="s">
        <v>192</v>
      </c>
      <c r="Q17" s="22" t="s">
        <v>184</v>
      </c>
    </row>
    <row r="18" hidden="1" customHeight="1" spans="1:17">
      <c r="A18" s="8">
        <v>45635</v>
      </c>
      <c r="B18" s="4">
        <v>18</v>
      </c>
      <c r="C18" s="9" t="s">
        <v>250</v>
      </c>
      <c r="D18" s="9" t="s">
        <v>200</v>
      </c>
      <c r="E18" s="10">
        <v>32080</v>
      </c>
      <c r="F18" s="11" t="s">
        <v>247</v>
      </c>
      <c r="G18" s="12" t="s">
        <v>179</v>
      </c>
      <c r="H18" s="12" t="s">
        <v>251</v>
      </c>
      <c r="I18" s="15">
        <v>32080</v>
      </c>
      <c r="J18" s="12" t="s">
        <v>252</v>
      </c>
      <c r="K18" s="9" t="s">
        <v>253</v>
      </c>
      <c r="L18" s="9" t="s">
        <v>253</v>
      </c>
      <c r="M18" s="10">
        <v>11306</v>
      </c>
      <c r="N18" s="10">
        <f t="shared" si="1"/>
        <v>20774</v>
      </c>
      <c r="O18" s="9" t="s">
        <v>159</v>
      </c>
      <c r="P18" s="9" t="s">
        <v>192</v>
      </c>
      <c r="Q18" s="22" t="s">
        <v>184</v>
      </c>
    </row>
    <row r="19" hidden="1" customHeight="1" spans="1:17">
      <c r="A19" s="8">
        <v>45635</v>
      </c>
      <c r="B19" s="4">
        <v>18</v>
      </c>
      <c r="C19" s="9" t="s">
        <v>250</v>
      </c>
      <c r="D19" s="9" t="s">
        <v>254</v>
      </c>
      <c r="E19" s="10">
        <v>33740</v>
      </c>
      <c r="F19" s="11" t="s">
        <v>247</v>
      </c>
      <c r="G19" s="12" t="s">
        <v>179</v>
      </c>
      <c r="H19" s="12"/>
      <c r="I19" s="15">
        <v>33740</v>
      </c>
      <c r="J19" s="12"/>
      <c r="K19" s="9" t="s">
        <v>255</v>
      </c>
      <c r="L19" s="9" t="s">
        <v>255</v>
      </c>
      <c r="M19" s="10">
        <v>11306</v>
      </c>
      <c r="N19" s="10">
        <f t="shared" si="1"/>
        <v>22434</v>
      </c>
      <c r="O19" s="9" t="s">
        <v>159</v>
      </c>
      <c r="P19" s="9" t="s">
        <v>192</v>
      </c>
      <c r="Q19" s="22" t="s">
        <v>184</v>
      </c>
    </row>
    <row r="20" hidden="1" customHeight="1" spans="1:17">
      <c r="A20" s="8">
        <v>45645</v>
      </c>
      <c r="B20" s="4">
        <v>33</v>
      </c>
      <c r="C20" s="9" t="s">
        <v>256</v>
      </c>
      <c r="D20" s="9" t="s">
        <v>186</v>
      </c>
      <c r="E20" s="10">
        <v>4000</v>
      </c>
      <c r="F20" s="11" t="s">
        <v>187</v>
      </c>
      <c r="G20" s="12" t="s">
        <v>179</v>
      </c>
      <c r="H20" s="12" t="s">
        <v>257</v>
      </c>
      <c r="I20" s="15">
        <v>4000</v>
      </c>
      <c r="J20" s="12" t="s">
        <v>258</v>
      </c>
      <c r="K20" s="9" t="s">
        <v>259</v>
      </c>
      <c r="L20" s="9" t="s">
        <v>260</v>
      </c>
      <c r="M20" s="10">
        <v>4000</v>
      </c>
      <c r="N20" s="10">
        <f t="shared" si="1"/>
        <v>0</v>
      </c>
      <c r="O20" s="9" t="s">
        <v>145</v>
      </c>
      <c r="P20" s="9" t="s">
        <v>261</v>
      </c>
      <c r="Q20" s="22" t="s">
        <v>184</v>
      </c>
    </row>
    <row r="21" hidden="1" customHeight="1" spans="1:17">
      <c r="A21" s="8">
        <v>45645</v>
      </c>
      <c r="B21" s="4">
        <v>34</v>
      </c>
      <c r="C21" s="9" t="s">
        <v>262</v>
      </c>
      <c r="D21" s="9" t="s">
        <v>186</v>
      </c>
      <c r="E21" s="10">
        <v>18603</v>
      </c>
      <c r="F21" s="11" t="s">
        <v>187</v>
      </c>
      <c r="G21" s="12" t="s">
        <v>179</v>
      </c>
      <c r="H21" s="12" t="s">
        <v>195</v>
      </c>
      <c r="I21" s="15">
        <v>18603</v>
      </c>
      <c r="J21" s="12" t="s">
        <v>252</v>
      </c>
      <c r="K21" s="9"/>
      <c r="L21" s="9"/>
      <c r="M21" s="10">
        <v>29803</v>
      </c>
      <c r="N21" s="10">
        <f t="shared" si="1"/>
        <v>-11200</v>
      </c>
      <c r="O21" s="9" t="s">
        <v>159</v>
      </c>
      <c r="P21" s="9" t="s">
        <v>192</v>
      </c>
      <c r="Q21" s="22" t="s">
        <v>184</v>
      </c>
    </row>
    <row r="22" hidden="1" customHeight="1" spans="1:17">
      <c r="A22" s="8">
        <v>45645</v>
      </c>
      <c r="B22" s="4">
        <v>34</v>
      </c>
      <c r="C22" s="9" t="s">
        <v>263</v>
      </c>
      <c r="D22" s="9" t="s">
        <v>186</v>
      </c>
      <c r="E22" s="10">
        <v>11200</v>
      </c>
      <c r="F22" s="11" t="s">
        <v>187</v>
      </c>
      <c r="G22" s="12"/>
      <c r="H22" s="12"/>
      <c r="I22" s="15">
        <v>11200</v>
      </c>
      <c r="J22" s="12" t="s">
        <v>252</v>
      </c>
      <c r="K22" s="9"/>
      <c r="L22" s="9"/>
      <c r="M22" s="10">
        <v>0</v>
      </c>
      <c r="N22" s="10">
        <f t="shared" si="1"/>
        <v>11200</v>
      </c>
      <c r="O22" s="9" t="s">
        <v>159</v>
      </c>
      <c r="P22" s="9" t="s">
        <v>192</v>
      </c>
      <c r="Q22" s="22" t="s">
        <v>184</v>
      </c>
    </row>
    <row r="23" hidden="1" customHeight="1" spans="1:17">
      <c r="A23" s="8">
        <v>45645</v>
      </c>
      <c r="B23" s="4">
        <v>35</v>
      </c>
      <c r="C23" s="9" t="s">
        <v>264</v>
      </c>
      <c r="D23" s="9" t="s">
        <v>186</v>
      </c>
      <c r="E23" s="10">
        <v>10000</v>
      </c>
      <c r="F23" s="11" t="s">
        <v>187</v>
      </c>
      <c r="G23" s="12" t="s">
        <v>179</v>
      </c>
      <c r="H23" s="12" t="s">
        <v>265</v>
      </c>
      <c r="I23" s="15">
        <v>10000</v>
      </c>
      <c r="J23" s="12" t="s">
        <v>266</v>
      </c>
      <c r="K23" s="9"/>
      <c r="L23" s="9" t="s">
        <v>267</v>
      </c>
      <c r="M23" s="10">
        <v>0</v>
      </c>
      <c r="N23" s="10">
        <f t="shared" si="1"/>
        <v>10000</v>
      </c>
      <c r="O23" s="9" t="s">
        <v>144</v>
      </c>
      <c r="P23" s="9" t="s">
        <v>268</v>
      </c>
      <c r="Q23" s="22" t="s">
        <v>184</v>
      </c>
    </row>
    <row r="24" hidden="1" customHeight="1" spans="1:17">
      <c r="A24" s="8">
        <v>45645</v>
      </c>
      <c r="B24" s="4">
        <v>35</v>
      </c>
      <c r="C24" s="9" t="s">
        <v>269</v>
      </c>
      <c r="D24" s="9" t="s">
        <v>186</v>
      </c>
      <c r="E24" s="10">
        <v>5000</v>
      </c>
      <c r="F24" s="11" t="s">
        <v>187</v>
      </c>
      <c r="G24" s="12" t="s">
        <v>179</v>
      </c>
      <c r="H24" s="12" t="s">
        <v>265</v>
      </c>
      <c r="I24" s="15">
        <v>5000</v>
      </c>
      <c r="J24" s="12" t="s">
        <v>270</v>
      </c>
      <c r="K24" s="9"/>
      <c r="L24" s="9" t="s">
        <v>267</v>
      </c>
      <c r="M24" s="10">
        <v>0</v>
      </c>
      <c r="N24" s="10">
        <f t="shared" si="1"/>
        <v>5000</v>
      </c>
      <c r="O24" s="9" t="s">
        <v>144</v>
      </c>
      <c r="P24" s="9" t="s">
        <v>268</v>
      </c>
      <c r="Q24" s="22" t="s">
        <v>184</v>
      </c>
    </row>
    <row r="25" hidden="1" customHeight="1" spans="1:17">
      <c r="A25" s="8">
        <v>45645</v>
      </c>
      <c r="B25" s="4">
        <v>35</v>
      </c>
      <c r="C25" s="9" t="s">
        <v>271</v>
      </c>
      <c r="D25" s="9" t="s">
        <v>186</v>
      </c>
      <c r="E25" s="10">
        <v>15000</v>
      </c>
      <c r="F25" s="11" t="s">
        <v>187</v>
      </c>
      <c r="G25" s="12" t="s">
        <v>179</v>
      </c>
      <c r="H25" s="12" t="s">
        <v>265</v>
      </c>
      <c r="I25" s="15">
        <v>15000</v>
      </c>
      <c r="J25" s="12" t="s">
        <v>272</v>
      </c>
      <c r="K25" s="9"/>
      <c r="L25" s="9" t="s">
        <v>267</v>
      </c>
      <c r="M25" s="10">
        <v>0</v>
      </c>
      <c r="N25" s="10">
        <f t="shared" si="1"/>
        <v>15000</v>
      </c>
      <c r="O25" s="9" t="s">
        <v>144</v>
      </c>
      <c r="P25" s="9" t="s">
        <v>268</v>
      </c>
      <c r="Q25" s="22" t="s">
        <v>184</v>
      </c>
    </row>
    <row r="26" hidden="1" customHeight="1" spans="1:17">
      <c r="A26" s="8">
        <v>45645</v>
      </c>
      <c r="B26" s="4">
        <v>37</v>
      </c>
      <c r="C26" s="9" t="s">
        <v>273</v>
      </c>
      <c r="D26" s="9" t="s">
        <v>274</v>
      </c>
      <c r="E26" s="10">
        <v>25240</v>
      </c>
      <c r="F26" s="11" t="s">
        <v>247</v>
      </c>
      <c r="G26" s="12" t="s">
        <v>179</v>
      </c>
      <c r="H26" s="12" t="s">
        <v>275</v>
      </c>
      <c r="I26" s="15">
        <v>25240</v>
      </c>
      <c r="J26" s="12" t="s">
        <v>276</v>
      </c>
      <c r="K26" s="9" t="s">
        <v>277</v>
      </c>
      <c r="L26" s="9" t="s">
        <v>278</v>
      </c>
      <c r="M26" s="10">
        <v>0</v>
      </c>
      <c r="N26" s="10">
        <f t="shared" si="1"/>
        <v>25240</v>
      </c>
      <c r="O26" s="9" t="s">
        <v>150</v>
      </c>
      <c r="P26" s="9" t="s">
        <v>279</v>
      </c>
      <c r="Q26" s="22" t="s">
        <v>184</v>
      </c>
    </row>
    <row r="27" hidden="1" customHeight="1" spans="1:17">
      <c r="A27" s="8">
        <v>45322</v>
      </c>
      <c r="B27" s="4">
        <v>18</v>
      </c>
      <c r="C27" s="9" t="s">
        <v>280</v>
      </c>
      <c r="D27" s="9" t="s">
        <v>281</v>
      </c>
      <c r="E27" s="10">
        <v>3300</v>
      </c>
      <c r="F27" s="11" t="s">
        <v>178</v>
      </c>
      <c r="G27" s="12" t="s">
        <v>282</v>
      </c>
      <c r="H27" s="12" t="s">
        <v>283</v>
      </c>
      <c r="I27" s="15">
        <v>3300</v>
      </c>
      <c r="J27" s="12" t="s">
        <v>284</v>
      </c>
      <c r="K27" s="9"/>
      <c r="L27" s="9" t="s">
        <v>285</v>
      </c>
      <c r="M27" s="19">
        <v>0</v>
      </c>
      <c r="N27" s="10">
        <f t="shared" si="1"/>
        <v>3300</v>
      </c>
      <c r="O27" s="9" t="s">
        <v>182</v>
      </c>
      <c r="P27" s="9" t="s">
        <v>183</v>
      </c>
      <c r="Q27" s="22" t="s">
        <v>286</v>
      </c>
    </row>
    <row r="28" hidden="1" customHeight="1" spans="1:17">
      <c r="A28" s="8">
        <v>45351</v>
      </c>
      <c r="B28" s="4">
        <v>71</v>
      </c>
      <c r="C28" s="9" t="s">
        <v>287</v>
      </c>
      <c r="D28" s="9" t="s">
        <v>288</v>
      </c>
      <c r="E28" s="10">
        <v>3891</v>
      </c>
      <c r="F28" s="11" t="s">
        <v>178</v>
      </c>
      <c r="G28" s="12" t="s">
        <v>282</v>
      </c>
      <c r="H28" s="12" t="s">
        <v>289</v>
      </c>
      <c r="I28" s="15">
        <v>3891</v>
      </c>
      <c r="J28" s="12" t="s">
        <v>290</v>
      </c>
      <c r="K28" s="20"/>
      <c r="L28" s="20" t="s">
        <v>291</v>
      </c>
      <c r="M28" s="10">
        <v>3559</v>
      </c>
      <c r="N28" s="10">
        <f t="shared" si="1"/>
        <v>332</v>
      </c>
      <c r="O28" s="9" t="s">
        <v>159</v>
      </c>
      <c r="P28" s="9" t="s">
        <v>192</v>
      </c>
      <c r="Q28" s="22" t="s">
        <v>286</v>
      </c>
    </row>
    <row r="29" hidden="1" customHeight="1" spans="1:17">
      <c r="A29" s="8">
        <v>45473</v>
      </c>
      <c r="B29" s="4">
        <v>115</v>
      </c>
      <c r="C29" s="9" t="s">
        <v>292</v>
      </c>
      <c r="D29" s="9" t="s">
        <v>293</v>
      </c>
      <c r="E29" s="10">
        <v>454</v>
      </c>
      <c r="F29" s="11" t="s">
        <v>178</v>
      </c>
      <c r="G29" s="12" t="s">
        <v>282</v>
      </c>
      <c r="H29" s="12" t="s">
        <v>294</v>
      </c>
      <c r="I29" s="15">
        <v>454</v>
      </c>
      <c r="J29" s="12" t="s">
        <v>295</v>
      </c>
      <c r="K29" s="9" t="s">
        <v>296</v>
      </c>
      <c r="L29" s="20" t="s">
        <v>297</v>
      </c>
      <c r="M29" s="19">
        <v>294</v>
      </c>
      <c r="N29" s="10">
        <f t="shared" si="1"/>
        <v>160</v>
      </c>
      <c r="O29" s="9" t="s">
        <v>148</v>
      </c>
      <c r="P29" s="20" t="s">
        <v>298</v>
      </c>
      <c r="Q29" s="22" t="s">
        <v>286</v>
      </c>
    </row>
    <row r="30" hidden="1" customHeight="1" spans="1:17">
      <c r="A30" s="8">
        <v>45657</v>
      </c>
      <c r="B30" s="4">
        <v>168</v>
      </c>
      <c r="C30" s="9" t="s">
        <v>299</v>
      </c>
      <c r="D30" s="9" t="s">
        <v>288</v>
      </c>
      <c r="E30" s="10">
        <v>25088</v>
      </c>
      <c r="F30" s="11" t="s">
        <v>178</v>
      </c>
      <c r="G30" s="12" t="s">
        <v>282</v>
      </c>
      <c r="H30" s="12" t="s">
        <v>300</v>
      </c>
      <c r="I30" s="15">
        <v>13097</v>
      </c>
      <c r="J30" s="12" t="s">
        <v>301</v>
      </c>
      <c r="K30" s="9" t="str">
        <f>_xlfn.DISPIMG("ID_855BF948FA2643958D13594A47E21ADD",1)</f>
        <v>=DISPIMG("ID_855BF948FA2643958D13594A47E21ADD",1)</v>
      </c>
      <c r="L30" s="20" t="s">
        <v>302</v>
      </c>
      <c r="M30" s="10">
        <v>2750</v>
      </c>
      <c r="N30" s="10">
        <f t="shared" si="1"/>
        <v>10347</v>
      </c>
      <c r="O30" s="9" t="s">
        <v>159</v>
      </c>
      <c r="P30" s="9" t="s">
        <v>192</v>
      </c>
      <c r="Q30" s="22" t="s">
        <v>286</v>
      </c>
    </row>
  </sheetData>
  <autoFilter xmlns:etc="http://www.wps.cn/officeDocument/2017/etCustomData" ref="A2:W30" etc:filterBottomFollowUsedRange="0">
    <filterColumn colId="11">
      <customFilters>
        <customFilter operator="equal" val="2024 年南县居民健康素养监测的宣传折页、宣传围裙、宣传团扇与专项不相关"/>
        <customFilter operator="equal" val="2024年南县居民健康素养监测培训与专项不相关，另用餐人员27+26共53人用餐6400，获120.75元/人/天，超标"/>
      </customFilters>
    </filterColumn>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评分表</vt:lpstr>
      <vt:lpstr>支出结构分析表</vt:lpstr>
      <vt:lpstr>资金不合理明细</vt:lpstr>
      <vt:lpstr>资金不合理明细 -原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彩虹</cp:lastModifiedBy>
  <dcterms:created xsi:type="dcterms:W3CDTF">2025-05-08T06:56:00Z</dcterms:created>
  <dcterms:modified xsi:type="dcterms:W3CDTF">2025-11-04T12:40:05Z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C2CDE18AA33945D9B7D2C5CBAD0CF3AD_13</vt:lpwstr>
  </property>
  <property fmtid="{D5CDD505-2E9C-101B-9397-08002B2CF9AE}" pid="3" name="KSOProductBuildVer">
    <vt:lpwstr>2052-12.1.0.23125</vt:lpwstr>
  </property>
  <property fmtid="{D5CDD505-2E9C-101B-9397-08002B2CF9AE}" pid="4" name="KSOReadingLayout">
    <vt:bool>true</vt:bool>
  </property>
</Properties>
</file>